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CameronAndrews1/Desktop/Money/Lotus/Website/Resources/"/>
    </mc:Choice>
  </mc:AlternateContent>
  <bookViews>
    <workbookView xWindow="760" yWindow="6580" windowWidth="24960" windowHeight="14740" tabRatio="500"/>
  </bookViews>
  <sheets>
    <sheet name="Development Returns" sheetId="1" r:id="rId1"/>
  </sheets>
  <calcPr calcId="15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  <c r="J61" i="1"/>
  <c r="K7" i="1"/>
  <c r="K39" i="1"/>
  <c r="K61" i="1"/>
  <c r="L7" i="1"/>
  <c r="L39" i="1"/>
  <c r="L61" i="1"/>
  <c r="M7" i="1"/>
  <c r="M39" i="1"/>
  <c r="M61" i="1"/>
  <c r="N7" i="1"/>
  <c r="N39" i="1"/>
  <c r="N61" i="1"/>
  <c r="O7" i="1"/>
  <c r="O39" i="1"/>
  <c r="O61" i="1"/>
  <c r="P7" i="1"/>
  <c r="P39" i="1"/>
  <c r="P61" i="1"/>
  <c r="Q7" i="1"/>
  <c r="Q39" i="1"/>
  <c r="Q61" i="1"/>
  <c r="R7" i="1"/>
  <c r="R39" i="1"/>
  <c r="R61" i="1"/>
  <c r="S7" i="1"/>
  <c r="S39" i="1"/>
  <c r="S61" i="1"/>
  <c r="T7" i="1"/>
  <c r="T39" i="1"/>
  <c r="T61" i="1"/>
  <c r="U7" i="1"/>
  <c r="U39" i="1"/>
  <c r="U61" i="1"/>
  <c r="V7" i="1"/>
  <c r="V39" i="1"/>
  <c r="V61" i="1"/>
  <c r="W7" i="1"/>
  <c r="W39" i="1"/>
  <c r="W61" i="1"/>
  <c r="X7" i="1"/>
  <c r="X39" i="1"/>
  <c r="X61" i="1"/>
  <c r="Y7" i="1"/>
  <c r="Y39" i="1"/>
  <c r="Y61" i="1"/>
  <c r="Z7" i="1"/>
  <c r="Z39" i="1"/>
  <c r="Z61" i="1"/>
  <c r="AA7" i="1"/>
  <c r="AA39" i="1"/>
  <c r="AA61" i="1"/>
  <c r="AB7" i="1"/>
  <c r="AB39" i="1"/>
  <c r="AB61" i="1"/>
  <c r="AC7" i="1"/>
  <c r="AC39" i="1"/>
  <c r="AC61" i="1"/>
  <c r="AD7" i="1"/>
  <c r="AD39" i="1"/>
  <c r="AD61" i="1"/>
  <c r="AE7" i="1"/>
  <c r="AE39" i="1"/>
  <c r="AE61" i="1"/>
  <c r="AF7" i="1"/>
  <c r="AF39" i="1"/>
  <c r="AF61" i="1"/>
  <c r="AG7" i="1"/>
  <c r="AG39" i="1"/>
  <c r="AG61" i="1"/>
  <c r="AH7" i="1"/>
  <c r="AH39" i="1"/>
  <c r="AH61" i="1"/>
  <c r="AI7" i="1"/>
  <c r="AI39" i="1"/>
  <c r="AI61" i="1"/>
  <c r="AJ7" i="1"/>
  <c r="AJ39" i="1"/>
  <c r="AJ61" i="1"/>
  <c r="AK7" i="1"/>
  <c r="AK39" i="1"/>
  <c r="AK61" i="1"/>
  <c r="AL7" i="1"/>
  <c r="AL39" i="1"/>
  <c r="AL61" i="1"/>
  <c r="AM7" i="1"/>
  <c r="AM39" i="1"/>
  <c r="AM61" i="1"/>
  <c r="AN7" i="1"/>
  <c r="AN39" i="1"/>
  <c r="AN61" i="1"/>
  <c r="AO7" i="1"/>
  <c r="AO39" i="1"/>
  <c r="AO61" i="1"/>
  <c r="AP7" i="1"/>
  <c r="AP39" i="1"/>
  <c r="AP61" i="1"/>
  <c r="AQ7" i="1"/>
  <c r="AQ39" i="1"/>
  <c r="AQ61" i="1"/>
  <c r="AR7" i="1"/>
  <c r="AR39" i="1"/>
  <c r="AR61" i="1"/>
  <c r="AS7" i="1"/>
  <c r="AS39" i="1"/>
  <c r="AS61" i="1"/>
  <c r="AT7" i="1"/>
  <c r="AT39" i="1"/>
  <c r="AT61" i="1"/>
  <c r="J25" i="1"/>
  <c r="J15" i="1"/>
  <c r="F28" i="1"/>
  <c r="J17" i="1"/>
  <c r="J18" i="1"/>
  <c r="J19" i="1"/>
  <c r="J27" i="1"/>
  <c r="J29" i="1"/>
  <c r="K22" i="1"/>
  <c r="K23" i="1"/>
  <c r="K24" i="1"/>
  <c r="K25" i="1"/>
  <c r="F26" i="1"/>
  <c r="K16" i="1"/>
  <c r="K17" i="1"/>
  <c r="K18" i="1"/>
  <c r="K19" i="1"/>
  <c r="K27" i="1"/>
  <c r="K29" i="1"/>
  <c r="L22" i="1"/>
  <c r="L23" i="1"/>
  <c r="L24" i="1"/>
  <c r="L25" i="1"/>
  <c r="L16" i="1"/>
  <c r="L17" i="1"/>
  <c r="L18" i="1"/>
  <c r="L19" i="1"/>
  <c r="L27" i="1"/>
  <c r="L29" i="1"/>
  <c r="M22" i="1"/>
  <c r="M23" i="1"/>
  <c r="M24" i="1"/>
  <c r="M25" i="1"/>
  <c r="M16" i="1"/>
  <c r="M17" i="1"/>
  <c r="M18" i="1"/>
  <c r="M19" i="1"/>
  <c r="M27" i="1"/>
  <c r="M29" i="1"/>
  <c r="N22" i="1"/>
  <c r="N23" i="1"/>
  <c r="N24" i="1"/>
  <c r="N25" i="1"/>
  <c r="N16" i="1"/>
  <c r="N17" i="1"/>
  <c r="N18" i="1"/>
  <c r="N19" i="1"/>
  <c r="N27" i="1"/>
  <c r="N29" i="1"/>
  <c r="O22" i="1"/>
  <c r="O23" i="1"/>
  <c r="O24" i="1"/>
  <c r="O25" i="1"/>
  <c r="O16" i="1"/>
  <c r="O17" i="1"/>
  <c r="O18" i="1"/>
  <c r="O19" i="1"/>
  <c r="O27" i="1"/>
  <c r="O29" i="1"/>
  <c r="P22" i="1"/>
  <c r="P23" i="1"/>
  <c r="P24" i="1"/>
  <c r="P25" i="1"/>
  <c r="P16" i="1"/>
  <c r="P17" i="1"/>
  <c r="P18" i="1"/>
  <c r="P19" i="1"/>
  <c r="P27" i="1"/>
  <c r="P29" i="1"/>
  <c r="Q22" i="1"/>
  <c r="Q23" i="1"/>
  <c r="Q24" i="1"/>
  <c r="Q25" i="1"/>
  <c r="Q16" i="1"/>
  <c r="Q17" i="1"/>
  <c r="Q18" i="1"/>
  <c r="Q19" i="1"/>
  <c r="Q27" i="1"/>
  <c r="Q29" i="1"/>
  <c r="R22" i="1"/>
  <c r="R23" i="1"/>
  <c r="R24" i="1"/>
  <c r="R25" i="1"/>
  <c r="R16" i="1"/>
  <c r="R17" i="1"/>
  <c r="R18" i="1"/>
  <c r="R19" i="1"/>
  <c r="R27" i="1"/>
  <c r="R29" i="1"/>
  <c r="S22" i="1"/>
  <c r="S23" i="1"/>
  <c r="S24" i="1"/>
  <c r="S25" i="1"/>
  <c r="S16" i="1"/>
  <c r="S17" i="1"/>
  <c r="S18" i="1"/>
  <c r="S19" i="1"/>
  <c r="S27" i="1"/>
  <c r="S29" i="1"/>
  <c r="T22" i="1"/>
  <c r="T23" i="1"/>
  <c r="T24" i="1"/>
  <c r="T25" i="1"/>
  <c r="T16" i="1"/>
  <c r="T17" i="1"/>
  <c r="T18" i="1"/>
  <c r="T19" i="1"/>
  <c r="T27" i="1"/>
  <c r="T29" i="1"/>
  <c r="U22" i="1"/>
  <c r="U23" i="1"/>
  <c r="U24" i="1"/>
  <c r="U25" i="1"/>
  <c r="U16" i="1"/>
  <c r="U17" i="1"/>
  <c r="U18" i="1"/>
  <c r="U19" i="1"/>
  <c r="U27" i="1"/>
  <c r="U29" i="1"/>
  <c r="V22" i="1"/>
  <c r="V23" i="1"/>
  <c r="V24" i="1"/>
  <c r="V25" i="1"/>
  <c r="V16" i="1"/>
  <c r="V17" i="1"/>
  <c r="V18" i="1"/>
  <c r="V19" i="1"/>
  <c r="V27" i="1"/>
  <c r="V29" i="1"/>
  <c r="W22" i="1"/>
  <c r="W23" i="1"/>
  <c r="W24" i="1"/>
  <c r="W25" i="1"/>
  <c r="W16" i="1"/>
  <c r="W17" i="1"/>
  <c r="W18" i="1"/>
  <c r="W19" i="1"/>
  <c r="W27" i="1"/>
  <c r="W29" i="1"/>
  <c r="X22" i="1"/>
  <c r="X23" i="1"/>
  <c r="X24" i="1"/>
  <c r="X25" i="1"/>
  <c r="X16" i="1"/>
  <c r="X17" i="1"/>
  <c r="X18" i="1"/>
  <c r="X19" i="1"/>
  <c r="X27" i="1"/>
  <c r="X29" i="1"/>
  <c r="Y22" i="1"/>
  <c r="Y23" i="1"/>
  <c r="Y24" i="1"/>
  <c r="Y25" i="1"/>
  <c r="Y16" i="1"/>
  <c r="Y17" i="1"/>
  <c r="Y18" i="1"/>
  <c r="Y19" i="1"/>
  <c r="Y27" i="1"/>
  <c r="Y29" i="1"/>
  <c r="Z22" i="1"/>
  <c r="Z23" i="1"/>
  <c r="Z24" i="1"/>
  <c r="Z25" i="1"/>
  <c r="Z16" i="1"/>
  <c r="Z17" i="1"/>
  <c r="Z18" i="1"/>
  <c r="Z19" i="1"/>
  <c r="Z27" i="1"/>
  <c r="Z29" i="1"/>
  <c r="AA22" i="1"/>
  <c r="AA23" i="1"/>
  <c r="AA24" i="1"/>
  <c r="AA25" i="1"/>
  <c r="AA16" i="1"/>
  <c r="AA17" i="1"/>
  <c r="AA18" i="1"/>
  <c r="AA19" i="1"/>
  <c r="AA27" i="1"/>
  <c r="AA29" i="1"/>
  <c r="AB22" i="1"/>
  <c r="AB23" i="1"/>
  <c r="AB24" i="1"/>
  <c r="AB25" i="1"/>
  <c r="AB16" i="1"/>
  <c r="AB17" i="1"/>
  <c r="AB18" i="1"/>
  <c r="AB19" i="1"/>
  <c r="AB27" i="1"/>
  <c r="AB29" i="1"/>
  <c r="AC22" i="1"/>
  <c r="AC23" i="1"/>
  <c r="AC24" i="1"/>
  <c r="AC25" i="1"/>
  <c r="AC16" i="1"/>
  <c r="AC17" i="1"/>
  <c r="AC18" i="1"/>
  <c r="AC19" i="1"/>
  <c r="AC27" i="1"/>
  <c r="AC29" i="1"/>
  <c r="AD22" i="1"/>
  <c r="AD23" i="1"/>
  <c r="AD24" i="1"/>
  <c r="AD25" i="1"/>
  <c r="AD16" i="1"/>
  <c r="AD17" i="1"/>
  <c r="AD18" i="1"/>
  <c r="AD19" i="1"/>
  <c r="AD27" i="1"/>
  <c r="AD29" i="1"/>
  <c r="AE22" i="1"/>
  <c r="AE23" i="1"/>
  <c r="AE24" i="1"/>
  <c r="AE25" i="1"/>
  <c r="AE16" i="1"/>
  <c r="AE17" i="1"/>
  <c r="AE18" i="1"/>
  <c r="AE19" i="1"/>
  <c r="AE27" i="1"/>
  <c r="AE29" i="1"/>
  <c r="AF22" i="1"/>
  <c r="AF23" i="1"/>
  <c r="AF24" i="1"/>
  <c r="AF25" i="1"/>
  <c r="AF16" i="1"/>
  <c r="AF17" i="1"/>
  <c r="AF18" i="1"/>
  <c r="AF19" i="1"/>
  <c r="AF27" i="1"/>
  <c r="AF29" i="1"/>
  <c r="AG22" i="1"/>
  <c r="AG23" i="1"/>
  <c r="AG24" i="1"/>
  <c r="AG25" i="1"/>
  <c r="AG16" i="1"/>
  <c r="AG17" i="1"/>
  <c r="AG18" i="1"/>
  <c r="AG19" i="1"/>
  <c r="AG27" i="1"/>
  <c r="AG29" i="1"/>
  <c r="AH22" i="1"/>
  <c r="AH23" i="1"/>
  <c r="AH24" i="1"/>
  <c r="AH25" i="1"/>
  <c r="AH16" i="1"/>
  <c r="AH17" i="1"/>
  <c r="AH18" i="1"/>
  <c r="AH19" i="1"/>
  <c r="AH27" i="1"/>
  <c r="AH29" i="1"/>
  <c r="AI22" i="1"/>
  <c r="AI23" i="1"/>
  <c r="AI24" i="1"/>
  <c r="AI25" i="1"/>
  <c r="AI16" i="1"/>
  <c r="AI17" i="1"/>
  <c r="AI18" i="1"/>
  <c r="AI19" i="1"/>
  <c r="AI27" i="1"/>
  <c r="AI29" i="1"/>
  <c r="AJ22" i="1"/>
  <c r="AJ23" i="1"/>
  <c r="AJ24" i="1"/>
  <c r="AJ25" i="1"/>
  <c r="AJ16" i="1"/>
  <c r="AJ17" i="1"/>
  <c r="AJ18" i="1"/>
  <c r="AJ19" i="1"/>
  <c r="AJ27" i="1"/>
  <c r="AJ29" i="1"/>
  <c r="AK22" i="1"/>
  <c r="AK23" i="1"/>
  <c r="AK24" i="1"/>
  <c r="AK25" i="1"/>
  <c r="AK16" i="1"/>
  <c r="AK17" i="1"/>
  <c r="AK18" i="1"/>
  <c r="AK19" i="1"/>
  <c r="AK27" i="1"/>
  <c r="AK29" i="1"/>
  <c r="AL22" i="1"/>
  <c r="AL23" i="1"/>
  <c r="AL24" i="1"/>
  <c r="AL25" i="1"/>
  <c r="AL16" i="1"/>
  <c r="AL17" i="1"/>
  <c r="AL18" i="1"/>
  <c r="AL19" i="1"/>
  <c r="AL27" i="1"/>
  <c r="AL29" i="1"/>
  <c r="AM22" i="1"/>
  <c r="AM23" i="1"/>
  <c r="AM24" i="1"/>
  <c r="AM25" i="1"/>
  <c r="AM16" i="1"/>
  <c r="AM17" i="1"/>
  <c r="AM18" i="1"/>
  <c r="AM19" i="1"/>
  <c r="AM27" i="1"/>
  <c r="AM29" i="1"/>
  <c r="AN22" i="1"/>
  <c r="AN23" i="1"/>
  <c r="AN24" i="1"/>
  <c r="AN25" i="1"/>
  <c r="AN16" i="1"/>
  <c r="AN17" i="1"/>
  <c r="AN18" i="1"/>
  <c r="AN19" i="1"/>
  <c r="AN27" i="1"/>
  <c r="AN29" i="1"/>
  <c r="AO22" i="1"/>
  <c r="AO23" i="1"/>
  <c r="AO24" i="1"/>
  <c r="AO25" i="1"/>
  <c r="AO16" i="1"/>
  <c r="AO17" i="1"/>
  <c r="AO18" i="1"/>
  <c r="AO19" i="1"/>
  <c r="AO27" i="1"/>
  <c r="AO29" i="1"/>
  <c r="AP22" i="1"/>
  <c r="AP23" i="1"/>
  <c r="AP24" i="1"/>
  <c r="AP25" i="1"/>
  <c r="AP16" i="1"/>
  <c r="AP17" i="1"/>
  <c r="AP18" i="1"/>
  <c r="AP19" i="1"/>
  <c r="AP27" i="1"/>
  <c r="AP29" i="1"/>
  <c r="AQ22" i="1"/>
  <c r="AQ23" i="1"/>
  <c r="AQ24" i="1"/>
  <c r="AQ25" i="1"/>
  <c r="AQ16" i="1"/>
  <c r="AQ17" i="1"/>
  <c r="AQ18" i="1"/>
  <c r="AQ19" i="1"/>
  <c r="AQ27" i="1"/>
  <c r="AQ29" i="1"/>
  <c r="AR22" i="1"/>
  <c r="AR23" i="1"/>
  <c r="AR24" i="1"/>
  <c r="AR25" i="1"/>
  <c r="AR16" i="1"/>
  <c r="AR17" i="1"/>
  <c r="AR18" i="1"/>
  <c r="AR19" i="1"/>
  <c r="AR27" i="1"/>
  <c r="AR29" i="1"/>
  <c r="AS22" i="1"/>
  <c r="AS23" i="1"/>
  <c r="AS24" i="1"/>
  <c r="AS25" i="1"/>
  <c r="AS16" i="1"/>
  <c r="AS17" i="1"/>
  <c r="AS18" i="1"/>
  <c r="AS19" i="1"/>
  <c r="AS27" i="1"/>
  <c r="AS29" i="1"/>
  <c r="AT22" i="1"/>
  <c r="AT23" i="1"/>
  <c r="AT24" i="1"/>
  <c r="AT25" i="1"/>
  <c r="AT16" i="1"/>
  <c r="AT17" i="1"/>
  <c r="AT18" i="1"/>
  <c r="AT19" i="1"/>
  <c r="AT27" i="1"/>
  <c r="AT29" i="1"/>
  <c r="E11" i="1"/>
  <c r="I27" i="1"/>
  <c r="F43" i="1"/>
  <c r="E17" i="1"/>
  <c r="J62" i="1"/>
  <c r="J63" i="1"/>
  <c r="J64" i="1"/>
  <c r="K62" i="1"/>
  <c r="K63" i="1"/>
  <c r="K64" i="1"/>
  <c r="L62" i="1"/>
  <c r="L63" i="1"/>
  <c r="L64" i="1"/>
  <c r="M62" i="1"/>
  <c r="M63" i="1"/>
  <c r="M64" i="1"/>
  <c r="N62" i="1"/>
  <c r="N63" i="1"/>
  <c r="N64" i="1"/>
  <c r="O62" i="1"/>
  <c r="O63" i="1"/>
  <c r="O64" i="1"/>
  <c r="P62" i="1"/>
  <c r="P63" i="1"/>
  <c r="P64" i="1"/>
  <c r="Q62" i="1"/>
  <c r="Q63" i="1"/>
  <c r="Q64" i="1"/>
  <c r="R62" i="1"/>
  <c r="R63" i="1"/>
  <c r="R64" i="1"/>
  <c r="S62" i="1"/>
  <c r="S63" i="1"/>
  <c r="S64" i="1"/>
  <c r="T62" i="1"/>
  <c r="T63" i="1"/>
  <c r="T64" i="1"/>
  <c r="U62" i="1"/>
  <c r="U63" i="1"/>
  <c r="U64" i="1"/>
  <c r="V62" i="1"/>
  <c r="V63" i="1"/>
  <c r="V64" i="1"/>
  <c r="W62" i="1"/>
  <c r="W63" i="1"/>
  <c r="W64" i="1"/>
  <c r="X62" i="1"/>
  <c r="X63" i="1"/>
  <c r="X64" i="1"/>
  <c r="Y62" i="1"/>
  <c r="Y63" i="1"/>
  <c r="Y64" i="1"/>
  <c r="Z62" i="1"/>
  <c r="Z63" i="1"/>
  <c r="Z64" i="1"/>
  <c r="AA62" i="1"/>
  <c r="AA63" i="1"/>
  <c r="AA64" i="1"/>
  <c r="AB62" i="1"/>
  <c r="AB63" i="1"/>
  <c r="AB64" i="1"/>
  <c r="AC62" i="1"/>
  <c r="AC63" i="1"/>
  <c r="AC64" i="1"/>
  <c r="AD62" i="1"/>
  <c r="AD63" i="1"/>
  <c r="AD64" i="1"/>
  <c r="AE62" i="1"/>
  <c r="AE63" i="1"/>
  <c r="AE64" i="1"/>
  <c r="AF62" i="1"/>
  <c r="AF63" i="1"/>
  <c r="AF64" i="1"/>
  <c r="AG62" i="1"/>
  <c r="AG63" i="1"/>
  <c r="AG64" i="1"/>
  <c r="AH62" i="1"/>
  <c r="AH63" i="1"/>
  <c r="AH64" i="1"/>
  <c r="AI62" i="1"/>
  <c r="AI63" i="1"/>
  <c r="AI64" i="1"/>
  <c r="AJ62" i="1"/>
  <c r="AJ63" i="1"/>
  <c r="AJ64" i="1"/>
  <c r="AK62" i="1"/>
  <c r="AK63" i="1"/>
  <c r="AK64" i="1"/>
  <c r="AL62" i="1"/>
  <c r="AL63" i="1"/>
  <c r="AL64" i="1"/>
  <c r="AM62" i="1"/>
  <c r="AM63" i="1"/>
  <c r="AM64" i="1"/>
  <c r="AN62" i="1"/>
  <c r="AN63" i="1"/>
  <c r="AN64" i="1"/>
  <c r="AO62" i="1"/>
  <c r="AO63" i="1"/>
  <c r="AO64" i="1"/>
  <c r="AP62" i="1"/>
  <c r="AP63" i="1"/>
  <c r="AP64" i="1"/>
  <c r="AQ62" i="1"/>
  <c r="AQ63" i="1"/>
  <c r="AQ64" i="1"/>
  <c r="AR62" i="1"/>
  <c r="AR63" i="1"/>
  <c r="AR64" i="1"/>
  <c r="AS62" i="1"/>
  <c r="AS63" i="1"/>
  <c r="AS64" i="1"/>
  <c r="AT62" i="1"/>
  <c r="AT63" i="1"/>
  <c r="AT64" i="1"/>
  <c r="I63" i="1"/>
  <c r="J67" i="1"/>
  <c r="J68" i="1"/>
  <c r="J10" i="1"/>
  <c r="J69" i="1"/>
  <c r="J70" i="1"/>
  <c r="K67" i="1"/>
  <c r="K68" i="1"/>
  <c r="K10" i="1"/>
  <c r="K69" i="1"/>
  <c r="K70" i="1"/>
  <c r="L67" i="1"/>
  <c r="L68" i="1"/>
  <c r="L10" i="1"/>
  <c r="L69" i="1"/>
  <c r="L70" i="1"/>
  <c r="M67" i="1"/>
  <c r="M68" i="1"/>
  <c r="M10" i="1"/>
  <c r="M69" i="1"/>
  <c r="M70" i="1"/>
  <c r="N67" i="1"/>
  <c r="N68" i="1"/>
  <c r="N10" i="1"/>
  <c r="N69" i="1"/>
  <c r="N70" i="1"/>
  <c r="O67" i="1"/>
  <c r="O68" i="1"/>
  <c r="O10" i="1"/>
  <c r="O69" i="1"/>
  <c r="O70" i="1"/>
  <c r="P67" i="1"/>
  <c r="P68" i="1"/>
  <c r="P10" i="1"/>
  <c r="P69" i="1"/>
  <c r="P70" i="1"/>
  <c r="Q67" i="1"/>
  <c r="Q68" i="1"/>
  <c r="Q10" i="1"/>
  <c r="Q69" i="1"/>
  <c r="Q70" i="1"/>
  <c r="R67" i="1"/>
  <c r="R68" i="1"/>
  <c r="R10" i="1"/>
  <c r="R69" i="1"/>
  <c r="R70" i="1"/>
  <c r="S67" i="1"/>
  <c r="S68" i="1"/>
  <c r="S10" i="1"/>
  <c r="S69" i="1"/>
  <c r="S70" i="1"/>
  <c r="T67" i="1"/>
  <c r="T68" i="1"/>
  <c r="T10" i="1"/>
  <c r="T69" i="1"/>
  <c r="T70" i="1"/>
  <c r="U67" i="1"/>
  <c r="U68" i="1"/>
  <c r="U10" i="1"/>
  <c r="U69" i="1"/>
  <c r="U70" i="1"/>
  <c r="V67" i="1"/>
  <c r="V68" i="1"/>
  <c r="V10" i="1"/>
  <c r="V69" i="1"/>
  <c r="V70" i="1"/>
  <c r="W67" i="1"/>
  <c r="W68" i="1"/>
  <c r="F50" i="1"/>
  <c r="W10" i="1"/>
  <c r="W69" i="1"/>
  <c r="W70" i="1"/>
  <c r="X67" i="1"/>
  <c r="X68" i="1"/>
  <c r="X10" i="1"/>
  <c r="X69" i="1"/>
  <c r="X70" i="1"/>
  <c r="Y67" i="1"/>
  <c r="Y68" i="1"/>
  <c r="Y10" i="1"/>
  <c r="Y69" i="1"/>
  <c r="Y70" i="1"/>
  <c r="Z67" i="1"/>
  <c r="Z68" i="1"/>
  <c r="Z10" i="1"/>
  <c r="Z69" i="1"/>
  <c r="Z70" i="1"/>
  <c r="AA67" i="1"/>
  <c r="AA68" i="1"/>
  <c r="AA10" i="1"/>
  <c r="AA69" i="1"/>
  <c r="AA70" i="1"/>
  <c r="AB67" i="1"/>
  <c r="AB68" i="1"/>
  <c r="AB10" i="1"/>
  <c r="AB69" i="1"/>
  <c r="AB70" i="1"/>
  <c r="AC67" i="1"/>
  <c r="AC68" i="1"/>
  <c r="AC10" i="1"/>
  <c r="AC69" i="1"/>
  <c r="AC70" i="1"/>
  <c r="AD67" i="1"/>
  <c r="AD68" i="1"/>
  <c r="AD10" i="1"/>
  <c r="AD69" i="1"/>
  <c r="AD70" i="1"/>
  <c r="AE67" i="1"/>
  <c r="AE68" i="1"/>
  <c r="AE10" i="1"/>
  <c r="AE69" i="1"/>
  <c r="AE70" i="1"/>
  <c r="AF67" i="1"/>
  <c r="AF68" i="1"/>
  <c r="AF10" i="1"/>
  <c r="AF69" i="1"/>
  <c r="AF70" i="1"/>
  <c r="AG67" i="1"/>
  <c r="AG68" i="1"/>
  <c r="AG10" i="1"/>
  <c r="AG69" i="1"/>
  <c r="AG70" i="1"/>
  <c r="AH67" i="1"/>
  <c r="AH68" i="1"/>
  <c r="AH10" i="1"/>
  <c r="AH69" i="1"/>
  <c r="AH70" i="1"/>
  <c r="AI67" i="1"/>
  <c r="AI68" i="1"/>
  <c r="AI10" i="1"/>
  <c r="AI69" i="1"/>
  <c r="AI70" i="1"/>
  <c r="AJ67" i="1"/>
  <c r="AJ68" i="1"/>
  <c r="AJ10" i="1"/>
  <c r="AJ69" i="1"/>
  <c r="AJ70" i="1"/>
  <c r="AK67" i="1"/>
  <c r="AK68" i="1"/>
  <c r="AK10" i="1"/>
  <c r="AK69" i="1"/>
  <c r="AK70" i="1"/>
  <c r="AL67" i="1"/>
  <c r="AL68" i="1"/>
  <c r="AL10" i="1"/>
  <c r="AL69" i="1"/>
  <c r="AL70" i="1"/>
  <c r="AM67" i="1"/>
  <c r="AM68" i="1"/>
  <c r="AM10" i="1"/>
  <c r="AM69" i="1"/>
  <c r="AM70" i="1"/>
  <c r="AN67" i="1"/>
  <c r="AN68" i="1"/>
  <c r="AN10" i="1"/>
  <c r="AN69" i="1"/>
  <c r="AN70" i="1"/>
  <c r="AO67" i="1"/>
  <c r="AO68" i="1"/>
  <c r="AO10" i="1"/>
  <c r="AO69" i="1"/>
  <c r="AO70" i="1"/>
  <c r="AP67" i="1"/>
  <c r="AP68" i="1"/>
  <c r="AP10" i="1"/>
  <c r="AP69" i="1"/>
  <c r="AP70" i="1"/>
  <c r="AQ67" i="1"/>
  <c r="AQ68" i="1"/>
  <c r="AQ10" i="1"/>
  <c r="AQ69" i="1"/>
  <c r="AQ70" i="1"/>
  <c r="AR67" i="1"/>
  <c r="AR68" i="1"/>
  <c r="AR10" i="1"/>
  <c r="AR69" i="1"/>
  <c r="AR70" i="1"/>
  <c r="AS67" i="1"/>
  <c r="AS68" i="1"/>
  <c r="AS10" i="1"/>
  <c r="AS69" i="1"/>
  <c r="AS70" i="1"/>
  <c r="AT67" i="1"/>
  <c r="AT68" i="1"/>
  <c r="AT10" i="1"/>
  <c r="AT69" i="1"/>
  <c r="AT70" i="1"/>
  <c r="I68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J74" i="1"/>
  <c r="J73" i="1"/>
  <c r="K74" i="1"/>
  <c r="K73" i="1"/>
  <c r="L74" i="1"/>
  <c r="L73" i="1"/>
  <c r="M74" i="1"/>
  <c r="M73" i="1"/>
  <c r="N74" i="1"/>
  <c r="N73" i="1"/>
  <c r="O74" i="1"/>
  <c r="O73" i="1"/>
  <c r="P74" i="1"/>
  <c r="P73" i="1"/>
  <c r="Q74" i="1"/>
  <c r="Q73" i="1"/>
  <c r="R74" i="1"/>
  <c r="R73" i="1"/>
  <c r="S74" i="1"/>
  <c r="S73" i="1"/>
  <c r="T74" i="1"/>
  <c r="T73" i="1"/>
  <c r="U74" i="1"/>
  <c r="U73" i="1"/>
  <c r="V74" i="1"/>
  <c r="V73" i="1"/>
  <c r="W74" i="1"/>
  <c r="W73" i="1"/>
  <c r="X74" i="1"/>
  <c r="X73" i="1"/>
  <c r="Y74" i="1"/>
  <c r="Y73" i="1"/>
  <c r="Z74" i="1"/>
  <c r="Z73" i="1"/>
  <c r="AA74" i="1"/>
  <c r="AA73" i="1"/>
  <c r="AB74" i="1"/>
  <c r="AB73" i="1"/>
  <c r="AC74" i="1"/>
  <c r="AC73" i="1"/>
  <c r="AD74" i="1"/>
  <c r="AD73" i="1"/>
  <c r="AE74" i="1"/>
  <c r="AE73" i="1"/>
  <c r="AF74" i="1"/>
  <c r="AF73" i="1"/>
  <c r="AG74" i="1"/>
  <c r="AG73" i="1"/>
  <c r="AH74" i="1"/>
  <c r="AH73" i="1"/>
  <c r="AI74" i="1"/>
  <c r="AI73" i="1"/>
  <c r="AJ74" i="1"/>
  <c r="AJ73" i="1"/>
  <c r="AK74" i="1"/>
  <c r="AK73" i="1"/>
  <c r="AL74" i="1"/>
  <c r="AL73" i="1"/>
  <c r="AM74" i="1"/>
  <c r="AM73" i="1"/>
  <c r="AN74" i="1"/>
  <c r="AN73" i="1"/>
  <c r="AO74" i="1"/>
  <c r="AO73" i="1"/>
  <c r="AP74" i="1"/>
  <c r="AP73" i="1"/>
  <c r="AQ74" i="1"/>
  <c r="AQ73" i="1"/>
  <c r="AR74" i="1"/>
  <c r="AR73" i="1"/>
  <c r="AS74" i="1"/>
  <c r="AS73" i="1"/>
  <c r="AT74" i="1"/>
  <c r="AT73" i="1"/>
  <c r="J40" i="1"/>
  <c r="J41" i="1"/>
  <c r="J42" i="1"/>
  <c r="J45" i="1"/>
  <c r="J46" i="1"/>
  <c r="J47" i="1"/>
  <c r="J48" i="1"/>
  <c r="J49" i="1"/>
  <c r="J50" i="1"/>
  <c r="J52" i="1"/>
  <c r="K40" i="1"/>
  <c r="K41" i="1"/>
  <c r="K42" i="1"/>
  <c r="K45" i="1"/>
  <c r="K46" i="1"/>
  <c r="K47" i="1"/>
  <c r="K48" i="1"/>
  <c r="K49" i="1"/>
  <c r="K50" i="1"/>
  <c r="K52" i="1"/>
  <c r="L40" i="1"/>
  <c r="L41" i="1"/>
  <c r="L42" i="1"/>
  <c r="L45" i="1"/>
  <c r="L46" i="1"/>
  <c r="L47" i="1"/>
  <c r="L48" i="1"/>
  <c r="L49" i="1"/>
  <c r="L50" i="1"/>
  <c r="L52" i="1"/>
  <c r="M40" i="1"/>
  <c r="M41" i="1"/>
  <c r="M42" i="1"/>
  <c r="M45" i="1"/>
  <c r="M46" i="1"/>
  <c r="M47" i="1"/>
  <c r="M48" i="1"/>
  <c r="M49" i="1"/>
  <c r="M50" i="1"/>
  <c r="M52" i="1"/>
  <c r="N40" i="1"/>
  <c r="N41" i="1"/>
  <c r="N42" i="1"/>
  <c r="N45" i="1"/>
  <c r="N46" i="1"/>
  <c r="N47" i="1"/>
  <c r="N48" i="1"/>
  <c r="N49" i="1"/>
  <c r="N50" i="1"/>
  <c r="N52" i="1"/>
  <c r="O40" i="1"/>
  <c r="O41" i="1"/>
  <c r="O42" i="1"/>
  <c r="O45" i="1"/>
  <c r="O46" i="1"/>
  <c r="O47" i="1"/>
  <c r="O48" i="1"/>
  <c r="O49" i="1"/>
  <c r="O50" i="1"/>
  <c r="O52" i="1"/>
  <c r="P40" i="1"/>
  <c r="P41" i="1"/>
  <c r="P42" i="1"/>
  <c r="P45" i="1"/>
  <c r="P46" i="1"/>
  <c r="P47" i="1"/>
  <c r="P48" i="1"/>
  <c r="P49" i="1"/>
  <c r="P50" i="1"/>
  <c r="P52" i="1"/>
  <c r="Q40" i="1"/>
  <c r="Q41" i="1"/>
  <c r="Q42" i="1"/>
  <c r="Q45" i="1"/>
  <c r="Q46" i="1"/>
  <c r="Q47" i="1"/>
  <c r="Q48" i="1"/>
  <c r="Q49" i="1"/>
  <c r="Q50" i="1"/>
  <c r="Q52" i="1"/>
  <c r="R40" i="1"/>
  <c r="R41" i="1"/>
  <c r="R42" i="1"/>
  <c r="R45" i="1"/>
  <c r="R46" i="1"/>
  <c r="R47" i="1"/>
  <c r="R48" i="1"/>
  <c r="R49" i="1"/>
  <c r="R50" i="1"/>
  <c r="R52" i="1"/>
  <c r="S40" i="1"/>
  <c r="S41" i="1"/>
  <c r="S42" i="1"/>
  <c r="S45" i="1"/>
  <c r="S46" i="1"/>
  <c r="S47" i="1"/>
  <c r="S48" i="1"/>
  <c r="S49" i="1"/>
  <c r="S50" i="1"/>
  <c r="S52" i="1"/>
  <c r="T40" i="1"/>
  <c r="T41" i="1"/>
  <c r="T42" i="1"/>
  <c r="T45" i="1"/>
  <c r="T46" i="1"/>
  <c r="T47" i="1"/>
  <c r="T48" i="1"/>
  <c r="T49" i="1"/>
  <c r="T50" i="1"/>
  <c r="T52" i="1"/>
  <c r="U40" i="1"/>
  <c r="U41" i="1"/>
  <c r="U42" i="1"/>
  <c r="U45" i="1"/>
  <c r="U46" i="1"/>
  <c r="U47" i="1"/>
  <c r="U48" i="1"/>
  <c r="U49" i="1"/>
  <c r="U50" i="1"/>
  <c r="U52" i="1"/>
  <c r="V40" i="1"/>
  <c r="V41" i="1"/>
  <c r="V42" i="1"/>
  <c r="V45" i="1"/>
  <c r="V46" i="1"/>
  <c r="V47" i="1"/>
  <c r="V48" i="1"/>
  <c r="V49" i="1"/>
  <c r="V50" i="1"/>
  <c r="V52" i="1"/>
  <c r="W40" i="1"/>
  <c r="W41" i="1"/>
  <c r="W42" i="1"/>
  <c r="W45" i="1"/>
  <c r="W46" i="1"/>
  <c r="W47" i="1"/>
  <c r="W48" i="1"/>
  <c r="W49" i="1"/>
  <c r="W50" i="1"/>
  <c r="W52" i="1"/>
  <c r="X40" i="1"/>
  <c r="X41" i="1"/>
  <c r="X42" i="1"/>
  <c r="X45" i="1"/>
  <c r="X46" i="1"/>
  <c r="X47" i="1"/>
  <c r="X48" i="1"/>
  <c r="X49" i="1"/>
  <c r="X50" i="1"/>
  <c r="X52" i="1"/>
  <c r="Y40" i="1"/>
  <c r="Y41" i="1"/>
  <c r="Y42" i="1"/>
  <c r="Y45" i="1"/>
  <c r="Y46" i="1"/>
  <c r="Y47" i="1"/>
  <c r="Y48" i="1"/>
  <c r="Y49" i="1"/>
  <c r="Y50" i="1"/>
  <c r="Y52" i="1"/>
  <c r="Z40" i="1"/>
  <c r="Z41" i="1"/>
  <c r="Z42" i="1"/>
  <c r="Z45" i="1"/>
  <c r="Z46" i="1"/>
  <c r="Z47" i="1"/>
  <c r="Z48" i="1"/>
  <c r="Z49" i="1"/>
  <c r="Z50" i="1"/>
  <c r="Z52" i="1"/>
  <c r="AA40" i="1"/>
  <c r="AA41" i="1"/>
  <c r="AA42" i="1"/>
  <c r="AA45" i="1"/>
  <c r="AA46" i="1"/>
  <c r="AA47" i="1"/>
  <c r="AA48" i="1"/>
  <c r="AA49" i="1"/>
  <c r="AA50" i="1"/>
  <c r="AA52" i="1"/>
  <c r="AB40" i="1"/>
  <c r="AB41" i="1"/>
  <c r="AB42" i="1"/>
  <c r="AB45" i="1"/>
  <c r="AB46" i="1"/>
  <c r="AB47" i="1"/>
  <c r="AB48" i="1"/>
  <c r="AB49" i="1"/>
  <c r="AB50" i="1"/>
  <c r="AB52" i="1"/>
  <c r="AC40" i="1"/>
  <c r="AC41" i="1"/>
  <c r="AC42" i="1"/>
  <c r="AC45" i="1"/>
  <c r="AC46" i="1"/>
  <c r="AC47" i="1"/>
  <c r="AC48" i="1"/>
  <c r="AC49" i="1"/>
  <c r="AC50" i="1"/>
  <c r="AC52" i="1"/>
  <c r="AD40" i="1"/>
  <c r="AD41" i="1"/>
  <c r="AD42" i="1"/>
  <c r="AD45" i="1"/>
  <c r="AD46" i="1"/>
  <c r="AD47" i="1"/>
  <c r="AD48" i="1"/>
  <c r="AD49" i="1"/>
  <c r="AD50" i="1"/>
  <c r="AD52" i="1"/>
  <c r="AE40" i="1"/>
  <c r="AE41" i="1"/>
  <c r="AE42" i="1"/>
  <c r="AE45" i="1"/>
  <c r="AE46" i="1"/>
  <c r="AE47" i="1"/>
  <c r="AE48" i="1"/>
  <c r="AE49" i="1"/>
  <c r="AE50" i="1"/>
  <c r="AE52" i="1"/>
  <c r="AF40" i="1"/>
  <c r="AF41" i="1"/>
  <c r="AF42" i="1"/>
  <c r="AF45" i="1"/>
  <c r="AF46" i="1"/>
  <c r="AF47" i="1"/>
  <c r="AF48" i="1"/>
  <c r="AF49" i="1"/>
  <c r="AF50" i="1"/>
  <c r="AF52" i="1"/>
  <c r="AG40" i="1"/>
  <c r="AG41" i="1"/>
  <c r="AG42" i="1"/>
  <c r="AG45" i="1"/>
  <c r="AG46" i="1"/>
  <c r="AG47" i="1"/>
  <c r="AG48" i="1"/>
  <c r="AG49" i="1"/>
  <c r="AG50" i="1"/>
  <c r="AG52" i="1"/>
  <c r="AH40" i="1"/>
  <c r="AH41" i="1"/>
  <c r="AH42" i="1"/>
  <c r="AH45" i="1"/>
  <c r="AH46" i="1"/>
  <c r="AH47" i="1"/>
  <c r="AH48" i="1"/>
  <c r="AH49" i="1"/>
  <c r="AH50" i="1"/>
  <c r="AH52" i="1"/>
  <c r="AI40" i="1"/>
  <c r="AI41" i="1"/>
  <c r="AI42" i="1"/>
  <c r="AI45" i="1"/>
  <c r="AI46" i="1"/>
  <c r="AI47" i="1"/>
  <c r="AI48" i="1"/>
  <c r="AI49" i="1"/>
  <c r="AI50" i="1"/>
  <c r="AI52" i="1"/>
  <c r="AJ40" i="1"/>
  <c r="AJ41" i="1"/>
  <c r="AJ42" i="1"/>
  <c r="AJ45" i="1"/>
  <c r="AJ46" i="1"/>
  <c r="AJ47" i="1"/>
  <c r="AJ48" i="1"/>
  <c r="AJ49" i="1"/>
  <c r="AJ50" i="1"/>
  <c r="AJ52" i="1"/>
  <c r="AK40" i="1"/>
  <c r="AK41" i="1"/>
  <c r="AK42" i="1"/>
  <c r="AK45" i="1"/>
  <c r="AK46" i="1"/>
  <c r="AK47" i="1"/>
  <c r="AK48" i="1"/>
  <c r="AK49" i="1"/>
  <c r="AK50" i="1"/>
  <c r="AK52" i="1"/>
  <c r="AL40" i="1"/>
  <c r="AL41" i="1"/>
  <c r="AL42" i="1"/>
  <c r="AL45" i="1"/>
  <c r="AL46" i="1"/>
  <c r="AL47" i="1"/>
  <c r="AL48" i="1"/>
  <c r="AL49" i="1"/>
  <c r="AL50" i="1"/>
  <c r="AL52" i="1"/>
  <c r="AM40" i="1"/>
  <c r="AM41" i="1"/>
  <c r="AM42" i="1"/>
  <c r="AM45" i="1"/>
  <c r="AM46" i="1"/>
  <c r="AM47" i="1"/>
  <c r="AM48" i="1"/>
  <c r="AM49" i="1"/>
  <c r="AM50" i="1"/>
  <c r="AM52" i="1"/>
  <c r="AN40" i="1"/>
  <c r="AN41" i="1"/>
  <c r="AN42" i="1"/>
  <c r="AN45" i="1"/>
  <c r="AN46" i="1"/>
  <c r="AN47" i="1"/>
  <c r="AN48" i="1"/>
  <c r="AN49" i="1"/>
  <c r="AN50" i="1"/>
  <c r="AN52" i="1"/>
  <c r="AO40" i="1"/>
  <c r="AO41" i="1"/>
  <c r="AO42" i="1"/>
  <c r="AO45" i="1"/>
  <c r="AO46" i="1"/>
  <c r="AO47" i="1"/>
  <c r="AO48" i="1"/>
  <c r="AO49" i="1"/>
  <c r="AO50" i="1"/>
  <c r="AO52" i="1"/>
  <c r="AP40" i="1"/>
  <c r="AP41" i="1"/>
  <c r="AP42" i="1"/>
  <c r="AP45" i="1"/>
  <c r="AP46" i="1"/>
  <c r="AP47" i="1"/>
  <c r="AP48" i="1"/>
  <c r="AP49" i="1"/>
  <c r="AP50" i="1"/>
  <c r="AP52" i="1"/>
  <c r="AQ40" i="1"/>
  <c r="AQ41" i="1"/>
  <c r="AQ42" i="1"/>
  <c r="AQ45" i="1"/>
  <c r="AQ46" i="1"/>
  <c r="AQ47" i="1"/>
  <c r="AQ48" i="1"/>
  <c r="AQ49" i="1"/>
  <c r="AQ50" i="1"/>
  <c r="AQ52" i="1"/>
  <c r="AR40" i="1"/>
  <c r="AR41" i="1"/>
  <c r="AR42" i="1"/>
  <c r="AR45" i="1"/>
  <c r="AR46" i="1"/>
  <c r="AR47" i="1"/>
  <c r="AR48" i="1"/>
  <c r="AR49" i="1"/>
  <c r="AR50" i="1"/>
  <c r="AR52" i="1"/>
  <c r="AS40" i="1"/>
  <c r="AS41" i="1"/>
  <c r="AS42" i="1"/>
  <c r="AS45" i="1"/>
  <c r="AS46" i="1"/>
  <c r="AS47" i="1"/>
  <c r="AS48" i="1"/>
  <c r="AS49" i="1"/>
  <c r="AS50" i="1"/>
  <c r="AS52" i="1"/>
  <c r="AT40" i="1"/>
  <c r="AT41" i="1"/>
  <c r="AT42" i="1"/>
  <c r="AT45" i="1"/>
  <c r="AT46" i="1"/>
  <c r="AT47" i="1"/>
  <c r="AT48" i="1"/>
  <c r="AT49" i="1"/>
  <c r="AT50" i="1"/>
  <c r="AT52" i="1"/>
  <c r="I55" i="1"/>
  <c r="I56" i="1"/>
  <c r="I57" i="1"/>
  <c r="I54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I53" i="1"/>
  <c r="I40" i="1"/>
  <c r="I41" i="1"/>
  <c r="I42" i="1"/>
  <c r="I50" i="1"/>
  <c r="I52" i="1"/>
  <c r="I49" i="1"/>
  <c r="I48" i="1"/>
  <c r="I47" i="1"/>
  <c r="I46" i="1"/>
  <c r="I45" i="1"/>
  <c r="F44" i="1"/>
  <c r="F45" i="1"/>
  <c r="J11" i="1"/>
  <c r="J31" i="1"/>
  <c r="K11" i="1"/>
  <c r="K31" i="1"/>
  <c r="L11" i="1"/>
  <c r="L31" i="1"/>
  <c r="M11" i="1"/>
  <c r="M31" i="1"/>
  <c r="N11" i="1"/>
  <c r="N31" i="1"/>
  <c r="O11" i="1"/>
  <c r="O31" i="1"/>
  <c r="P11" i="1"/>
  <c r="P31" i="1"/>
  <c r="Q11" i="1"/>
  <c r="Q31" i="1"/>
  <c r="R11" i="1"/>
  <c r="R31" i="1"/>
  <c r="S11" i="1"/>
  <c r="S31" i="1"/>
  <c r="T11" i="1"/>
  <c r="T31" i="1"/>
  <c r="U11" i="1"/>
  <c r="U31" i="1"/>
  <c r="V11" i="1"/>
  <c r="V31" i="1"/>
  <c r="W11" i="1"/>
  <c r="W31" i="1"/>
  <c r="X11" i="1"/>
  <c r="X31" i="1"/>
  <c r="Y11" i="1"/>
  <c r="Y31" i="1"/>
  <c r="Z11" i="1"/>
  <c r="Z31" i="1"/>
  <c r="AA11" i="1"/>
  <c r="AA31" i="1"/>
  <c r="AB11" i="1"/>
  <c r="AB31" i="1"/>
  <c r="AC11" i="1"/>
  <c r="AC31" i="1"/>
  <c r="AD11" i="1"/>
  <c r="AD31" i="1"/>
  <c r="AE11" i="1"/>
  <c r="AE31" i="1"/>
  <c r="AF11" i="1"/>
  <c r="AF31" i="1"/>
  <c r="AG11" i="1"/>
  <c r="AG31" i="1"/>
  <c r="AH11" i="1"/>
  <c r="AH31" i="1"/>
  <c r="AI11" i="1"/>
  <c r="AI31" i="1"/>
  <c r="AJ11" i="1"/>
  <c r="AJ31" i="1"/>
  <c r="AK11" i="1"/>
  <c r="AK31" i="1"/>
  <c r="AL11" i="1"/>
  <c r="AL31" i="1"/>
  <c r="AM11" i="1"/>
  <c r="AM31" i="1"/>
  <c r="AN11" i="1"/>
  <c r="AN31" i="1"/>
  <c r="AO11" i="1"/>
  <c r="AO31" i="1"/>
  <c r="AP11" i="1"/>
  <c r="AP31" i="1"/>
  <c r="AQ11" i="1"/>
  <c r="AQ31" i="1"/>
  <c r="AR11" i="1"/>
  <c r="AR31" i="1"/>
  <c r="AS11" i="1"/>
  <c r="AS31" i="1"/>
  <c r="AT11" i="1"/>
  <c r="AT31" i="1"/>
  <c r="I34" i="1"/>
  <c r="I35" i="1"/>
  <c r="I36" i="1"/>
  <c r="I33" i="1"/>
  <c r="I32" i="1"/>
  <c r="I29" i="1"/>
  <c r="I10" i="1"/>
  <c r="I11" i="1"/>
  <c r="I31" i="1"/>
  <c r="I25" i="1"/>
  <c r="I24" i="1"/>
  <c r="I23" i="1"/>
  <c r="I22" i="1"/>
  <c r="I19" i="1"/>
  <c r="E19" i="1"/>
  <c r="F19" i="1"/>
  <c r="I18" i="1"/>
  <c r="E18" i="1"/>
  <c r="F18" i="1"/>
  <c r="I17" i="1"/>
  <c r="F17" i="1"/>
  <c r="I16" i="1"/>
  <c r="E16" i="1"/>
  <c r="I15" i="1"/>
  <c r="E15" i="1"/>
  <c r="E13" i="1"/>
  <c r="F13" i="1"/>
  <c r="E12" i="1"/>
  <c r="F12" i="1"/>
  <c r="F11" i="1"/>
  <c r="E10" i="1"/>
  <c r="E9" i="1"/>
  <c r="E8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</calcChain>
</file>

<file path=xl/comments1.xml><?xml version="1.0" encoding="utf-8"?>
<comments xmlns="http://schemas.openxmlformats.org/spreadsheetml/2006/main">
  <authors>
    <author>Microsoft Office User</author>
  </authors>
  <commentList>
    <comment ref="B44" authorId="0">
      <text>
        <r>
          <rPr>
            <b/>
            <sz val="10"/>
            <color indexed="81"/>
            <rFont val="Calibri"/>
          </rPr>
          <t>LotUS: good approximation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<sst xmlns="http://schemas.openxmlformats.org/spreadsheetml/2006/main" count="105" uniqueCount="80">
  <si>
    <t>Development Returns</t>
  </si>
  <si>
    <t>Summary</t>
  </si>
  <si>
    <t>Unlevered Cash Flow</t>
  </si>
  <si>
    <t>MONTH</t>
  </si>
  <si>
    <t>Unlevered Summary</t>
  </si>
  <si>
    <t xml:space="preserve"> Per Lot</t>
  </si>
  <si>
    <t>Total</t>
  </si>
  <si>
    <t>Project Length (Months)</t>
  </si>
  <si>
    <t>IRR</t>
  </si>
  <si>
    <t>Inflows</t>
  </si>
  <si>
    <t>Equity Multiple</t>
  </si>
  <si>
    <t>Finished Lots Sales</t>
  </si>
  <si>
    <t>Equity Required</t>
  </si>
  <si>
    <t>Total Inflows</t>
  </si>
  <si>
    <t>Net Profit</t>
  </si>
  <si>
    <t>Equity at Risk Pre-Planning Permission</t>
  </si>
  <si>
    <t>Outflows</t>
  </si>
  <si>
    <t>Levered Summary</t>
  </si>
  <si>
    <t xml:space="preserve"> Lot</t>
  </si>
  <si>
    <t>Land Purchase</t>
  </si>
  <si>
    <t>Earnest Money</t>
  </si>
  <si>
    <t>Due Diligence</t>
  </si>
  <si>
    <t>Closing Costs</t>
  </si>
  <si>
    <t>Balance Due</t>
  </si>
  <si>
    <t>A&amp;D Loan</t>
  </si>
  <si>
    <t>Total Land Purchase</t>
  </si>
  <si>
    <t>Planning</t>
  </si>
  <si>
    <t>INPUTS</t>
  </si>
  <si>
    <t>A&amp;E</t>
  </si>
  <si>
    <t>Consultant</t>
  </si>
  <si>
    <t>Land Purchase Price</t>
  </si>
  <si>
    <t>Other Planning Expenses</t>
  </si>
  <si>
    <t>Earnest Money Amt</t>
  </si>
  <si>
    <t>Total Planning Permission Costs</t>
  </si>
  <si>
    <t>Due Diligence Amt</t>
  </si>
  <si>
    <t>Due Diligence Length (Months)</t>
  </si>
  <si>
    <t>Total Construction Cost</t>
  </si>
  <si>
    <t>Closing Month</t>
  </si>
  <si>
    <t>Total Outflows</t>
  </si>
  <si>
    <t>Acres</t>
  </si>
  <si>
    <t>Number of Units</t>
  </si>
  <si>
    <t>Net Cash Flow</t>
  </si>
  <si>
    <t>Planning Permission</t>
  </si>
  <si>
    <t>Planning Length (Months)</t>
  </si>
  <si>
    <t>Architect and Engineer</t>
  </si>
  <si>
    <t>Inflow</t>
  </si>
  <si>
    <t>Outflow</t>
  </si>
  <si>
    <t>Other</t>
  </si>
  <si>
    <t>Construction</t>
  </si>
  <si>
    <t>Construction Length (Months)</t>
  </si>
  <si>
    <t>Levered Cash Flow</t>
  </si>
  <si>
    <t>Construction Cost/Lot</t>
  </si>
  <si>
    <t>Acquisition/Development Financing</t>
  </si>
  <si>
    <t>Financing Draws</t>
  </si>
  <si>
    <t>Avg. Interest Rate</t>
  </si>
  <si>
    <t>Finished Lot Sales</t>
  </si>
  <si>
    <t>Loan-to-Cost</t>
  </si>
  <si>
    <t>Loan w/o Interest</t>
  </si>
  <si>
    <t>Interest Reserve</t>
  </si>
  <si>
    <t>Total A&amp;D Loan</t>
  </si>
  <si>
    <t>Sales Period</t>
  </si>
  <si>
    <t>Construction Cost</t>
  </si>
  <si>
    <t>Finished Lot Value</t>
  </si>
  <si>
    <t>Loan Payoff</t>
  </si>
  <si>
    <t>Closing Cost % of Value</t>
  </si>
  <si>
    <t>Interest Expense</t>
  </si>
  <si>
    <t>Net Value of Finished Lots</t>
  </si>
  <si>
    <t>Equity</t>
  </si>
  <si>
    <t>Starting Balance</t>
  </si>
  <si>
    <t>Equity Draw</t>
  </si>
  <si>
    <t>Ending Balance</t>
  </si>
  <si>
    <t>Debt (before interest reserve)</t>
  </si>
  <si>
    <t>Starting Available Balance</t>
  </si>
  <si>
    <t>Debt Draw</t>
  </si>
  <si>
    <t>Debt Payoff</t>
  </si>
  <si>
    <t>Ending Available Balance</t>
  </si>
  <si>
    <t>Outstanding Balance</t>
  </si>
  <si>
    <t>Accrued Interest</t>
  </si>
  <si>
    <t>Cash Flows</t>
  </si>
  <si>
    <t>www.lotusglobalassets.com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</si>
</sst>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Month&quot;\ 0"/>
    <numFmt numFmtId="165" formatCode="_(* #,##0.0%_);_(* \(#,##0.0%\);_(* &quot;   -&quot;?_)"/>
    <numFmt numFmtId="166" formatCode="#,##0;\(\-#,##0\);\-"/>
    <numFmt numFmtId="167" formatCode="_-[$£-809]* #,##0_-;\-[$£-809]* #,##0_-;_-[$£-809]* &quot;-&quot;??_-;_-@_-"/>
    <numFmt numFmtId="168" formatCode="0.0"/>
    <numFmt numFmtId="169" formatCode="#,##0\ _₽"/>
    <numFmt numFmtId="170" formatCode="#,##0.00;\(\-#,##0.00\);\-"/>
    <numFmt numFmtId="171" formatCode="0\ &quot;Months&quot;"/>
    <numFmt numFmtId="172" formatCode="0.0%"/>
    <numFmt numFmtId="173" formatCode="&quot;$&quot;#,##0_);[Red]\(&quot;$&quot;#,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2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0"/>
      <color indexed="81"/>
      <name val="Calibri"/>
    </font>
    <font>
      <sz val="10"/>
      <color indexed="81"/>
      <name val="Calibri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0" fillId="0" borderId="0" xfId="0" applyAlignment="1"/>
    <xf numFmtId="0" fontId="3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/>
    <xf numFmtId="0" fontId="0" fillId="0" borderId="0" xfId="0" applyBorder="1"/>
    <xf numFmtId="0" fontId="7" fillId="0" borderId="0" xfId="0" applyFont="1"/>
    <xf numFmtId="0" fontId="7" fillId="0" borderId="0" xfId="0" applyFont="1" applyAlignme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/>
    <xf numFmtId="164" fontId="8" fillId="0" borderId="1" xfId="0" applyNumberFormat="1" applyFont="1" applyBorder="1"/>
    <xf numFmtId="0" fontId="9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7" fontId="9" fillId="2" borderId="0" xfId="0" applyNumberFormat="1" applyFont="1" applyFill="1"/>
    <xf numFmtId="17" fontId="11" fillId="2" borderId="0" xfId="0" applyNumberFormat="1" applyFont="1" applyFill="1"/>
    <xf numFmtId="165" fontId="12" fillId="3" borderId="5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12" fillId="3" borderId="6" xfId="0" quotePrefix="1" applyFont="1" applyFill="1" applyBorder="1" applyAlignment="1">
      <alignment horizontal="center"/>
    </xf>
    <xf numFmtId="0" fontId="0" fillId="4" borderId="0" xfId="0" applyFill="1"/>
    <xf numFmtId="0" fontId="0" fillId="4" borderId="0" xfId="0" applyFont="1" applyFill="1" applyAlignment="1">
      <alignment horizontal="right"/>
    </xf>
    <xf numFmtId="0" fontId="0" fillId="4" borderId="0" xfId="0" applyFont="1" applyFill="1"/>
    <xf numFmtId="165" fontId="13" fillId="5" borderId="5" xfId="0" applyNumberFormat="1" applyFont="1" applyFill="1" applyBorder="1" applyAlignment="1">
      <alignment horizontal="left"/>
    </xf>
    <xf numFmtId="0" fontId="2" fillId="5" borderId="0" xfId="0" applyFont="1" applyFill="1" applyBorder="1"/>
    <xf numFmtId="1" fontId="2" fillId="5" borderId="0" xfId="0" applyNumberFormat="1" applyFont="1" applyFill="1" applyBorder="1"/>
    <xf numFmtId="0" fontId="2" fillId="5" borderId="6" xfId="0" applyFont="1" applyFill="1" applyBorder="1" applyAlignment="1">
      <alignment horizontal="center"/>
    </xf>
    <xf numFmtId="0" fontId="7" fillId="5" borderId="0" xfId="0" applyFont="1" applyFill="1"/>
    <xf numFmtId="166" fontId="0" fillId="5" borderId="0" xfId="0" applyNumberFormat="1" applyFill="1" applyAlignment="1">
      <alignment horizontal="right"/>
    </xf>
    <xf numFmtId="166" fontId="0" fillId="5" borderId="0" xfId="0" applyNumberFormat="1" applyFill="1"/>
    <xf numFmtId="0" fontId="13" fillId="5" borderId="5" xfId="0" applyFont="1" applyFill="1" applyBorder="1" applyAlignment="1">
      <alignment horizontal="left"/>
    </xf>
    <xf numFmtId="10" fontId="2" fillId="5" borderId="0" xfId="0" applyNumberFormat="1" applyFont="1" applyFill="1" applyBorder="1"/>
    <xf numFmtId="0" fontId="7" fillId="4" borderId="0" xfId="0" applyFont="1" applyFill="1"/>
    <xf numFmtId="166" fontId="0" fillId="4" borderId="0" xfId="0" applyNumberFormat="1" applyFill="1" applyAlignment="1">
      <alignment horizontal="right"/>
    </xf>
    <xf numFmtId="166" fontId="0" fillId="4" borderId="0" xfId="0" applyNumberFormat="1" applyFill="1"/>
    <xf numFmtId="2" fontId="2" fillId="5" borderId="0" xfId="0" applyNumberFormat="1" applyFont="1" applyFill="1" applyBorder="1"/>
    <xf numFmtId="0" fontId="0" fillId="5" borderId="0" xfId="0" applyFont="1" applyFill="1" applyAlignment="1">
      <alignment horizontal="left" indent="1"/>
    </xf>
    <xf numFmtId="166" fontId="0" fillId="5" borderId="0" xfId="0" applyNumberFormat="1" applyFont="1" applyFill="1" applyAlignment="1">
      <alignment horizontal="right"/>
    </xf>
    <xf numFmtId="166" fontId="0" fillId="5" borderId="0" xfId="0" applyNumberFormat="1" applyFont="1" applyFill="1"/>
    <xf numFmtId="167" fontId="2" fillId="5" borderId="0" xfId="0" applyNumberFormat="1" applyFont="1" applyFill="1" applyBorder="1"/>
    <xf numFmtId="167" fontId="14" fillId="5" borderId="6" xfId="0" applyNumberFormat="1" applyFont="1" applyFill="1" applyBorder="1" applyAlignment="1">
      <alignment horizontal="center"/>
    </xf>
    <xf numFmtId="166" fontId="7" fillId="4" borderId="0" xfId="0" applyNumberFormat="1" applyFont="1" applyFill="1" applyAlignment="1">
      <alignment horizontal="right"/>
    </xf>
    <xf numFmtId="0" fontId="0" fillId="5" borderId="0" xfId="0" applyFill="1"/>
    <xf numFmtId="166" fontId="7" fillId="4" borderId="0" xfId="0" applyNumberFormat="1" applyFont="1" applyFill="1" applyAlignment="1"/>
    <xf numFmtId="0" fontId="13" fillId="3" borderId="0" xfId="0" applyFont="1" applyFill="1" applyBorder="1"/>
    <xf numFmtId="0" fontId="2" fillId="5" borderId="0" xfId="0" applyFont="1" applyFill="1" applyAlignment="1">
      <alignment horizontal="left" indent="1"/>
    </xf>
    <xf numFmtId="166" fontId="0" fillId="5" borderId="0" xfId="0" applyNumberFormat="1" applyFill="1" applyAlignment="1"/>
    <xf numFmtId="0" fontId="2" fillId="4" borderId="0" xfId="0" applyFont="1" applyFill="1" applyAlignment="1">
      <alignment horizontal="left" indent="2"/>
    </xf>
    <xf numFmtId="166" fontId="0" fillId="4" borderId="0" xfId="0" applyNumberFormat="1" applyFill="1" applyAlignment="1"/>
    <xf numFmtId="166" fontId="15" fillId="4" borderId="0" xfId="0" applyNumberFormat="1" applyFont="1" applyFill="1"/>
    <xf numFmtId="0" fontId="2" fillId="5" borderId="0" xfId="0" applyFont="1" applyFill="1" applyAlignment="1">
      <alignment horizontal="left" indent="2"/>
    </xf>
    <xf numFmtId="166" fontId="15" fillId="5" borderId="0" xfId="0" applyNumberFormat="1" applyFont="1" applyFill="1"/>
    <xf numFmtId="166" fontId="0" fillId="5" borderId="7" xfId="0" applyNumberFormat="1" applyFont="1" applyFill="1" applyBorder="1" applyAlignment="1"/>
    <xf numFmtId="166" fontId="15" fillId="5" borderId="7" xfId="0" applyNumberFormat="1" applyFont="1" applyFill="1" applyBorder="1"/>
    <xf numFmtId="0" fontId="13" fillId="5" borderId="8" xfId="0" applyFont="1" applyFill="1" applyBorder="1" applyAlignment="1">
      <alignment horizontal="left"/>
    </xf>
    <xf numFmtId="0" fontId="2" fillId="5" borderId="1" xfId="0" applyFont="1" applyFill="1" applyBorder="1"/>
    <xf numFmtId="167" fontId="2" fillId="5" borderId="1" xfId="0" applyNumberFormat="1" applyFont="1" applyFill="1" applyBorder="1"/>
    <xf numFmtId="167" fontId="14" fillId="5" borderId="9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left" indent="1"/>
    </xf>
    <xf numFmtId="165" fontId="9" fillId="2" borderId="2" xfId="0" applyNumberFormat="1" applyFont="1" applyFill="1" applyBorder="1" applyAlignment="1">
      <alignment horizontal="left"/>
    </xf>
    <xf numFmtId="165" fontId="9" fillId="2" borderId="3" xfId="0" applyNumberFormat="1" applyFont="1" applyFill="1" applyBorder="1" applyAlignment="1">
      <alignment horizontal="left"/>
    </xf>
    <xf numFmtId="165" fontId="9" fillId="2" borderId="4" xfId="0" applyNumberFormat="1" applyFont="1" applyFill="1" applyBorder="1" applyAlignment="1">
      <alignment horizontal="left"/>
    </xf>
    <xf numFmtId="0" fontId="0" fillId="5" borderId="0" xfId="0" applyFill="1" applyAlignment="1">
      <alignment horizontal="left" indent="2"/>
    </xf>
    <xf numFmtId="0" fontId="16" fillId="4" borderId="5" xfId="0" applyFont="1" applyFill="1" applyBorder="1"/>
    <xf numFmtId="0" fontId="2" fillId="4" borderId="0" xfId="0" applyFont="1" applyFill="1" applyBorder="1"/>
    <xf numFmtId="0" fontId="16" fillId="4" borderId="0" xfId="0" applyFont="1" applyFill="1" applyBorder="1" applyAlignment="1"/>
    <xf numFmtId="0" fontId="2" fillId="4" borderId="6" xfId="0" applyFont="1" applyFill="1" applyBorder="1"/>
    <xf numFmtId="0" fontId="0" fillId="4" borderId="0" xfId="0" applyFill="1" applyAlignment="1">
      <alignment horizontal="left" indent="2"/>
    </xf>
    <xf numFmtId="0" fontId="13" fillId="0" borderId="5" xfId="0" applyFont="1" applyBorder="1" applyAlignment="1">
      <alignment horizontal="left"/>
    </xf>
    <xf numFmtId="0" fontId="2" fillId="0" borderId="0" xfId="0" applyFont="1" applyBorder="1"/>
    <xf numFmtId="167" fontId="17" fillId="6" borderId="6" xfId="0" applyNumberFormat="1" applyFont="1" applyFill="1" applyBorder="1"/>
    <xf numFmtId="166" fontId="0" fillId="5" borderId="7" xfId="0" applyNumberFormat="1" applyFont="1" applyFill="1" applyBorder="1"/>
    <xf numFmtId="0" fontId="0" fillId="4" borderId="0" xfId="0" applyFill="1" applyAlignment="1">
      <alignment horizontal="left"/>
    </xf>
    <xf numFmtId="1" fontId="17" fillId="6" borderId="6" xfId="0" applyNumberFormat="1" applyFont="1" applyFill="1" applyBorder="1"/>
    <xf numFmtId="1" fontId="2" fillId="0" borderId="6" xfId="0" applyNumberFormat="1" applyFont="1" applyBorder="1"/>
    <xf numFmtId="0" fontId="16" fillId="0" borderId="0" xfId="0" applyFont="1" applyBorder="1"/>
    <xf numFmtId="0" fontId="7" fillId="4" borderId="0" xfId="0" applyFont="1" applyFill="1" applyAlignment="1">
      <alignment horizontal="left"/>
    </xf>
    <xf numFmtId="166" fontId="7" fillId="4" borderId="0" xfId="0" applyNumberFormat="1" applyFont="1" applyFill="1"/>
    <xf numFmtId="168" fontId="17" fillId="6" borderId="6" xfId="0" applyNumberFormat="1" applyFont="1" applyFill="1" applyBorder="1"/>
    <xf numFmtId="165" fontId="13" fillId="0" borderId="5" xfId="0" applyNumberFormat="1" applyFont="1" applyBorder="1" applyAlignment="1">
      <alignment horizontal="left"/>
    </xf>
    <xf numFmtId="165" fontId="16" fillId="4" borderId="5" xfId="0" applyNumberFormat="1" applyFont="1" applyFill="1" applyBorder="1" applyAlignment="1">
      <alignment horizontal="left"/>
    </xf>
    <xf numFmtId="165" fontId="2" fillId="4" borderId="0" xfId="0" applyNumberFormat="1" applyFont="1" applyFill="1" applyBorder="1"/>
    <xf numFmtId="165" fontId="2" fillId="4" borderId="6" xfId="0" applyNumberFormat="1" applyFont="1" applyFill="1" applyBorder="1"/>
    <xf numFmtId="0" fontId="0" fillId="0" borderId="0" xfId="0" applyAlignment="1">
      <alignment horizontal="right" indent="1"/>
    </xf>
    <xf numFmtId="10" fontId="0" fillId="0" borderId="0" xfId="1" applyNumberFormat="1" applyFont="1" applyAlignment="1"/>
    <xf numFmtId="169" fontId="0" fillId="0" borderId="0" xfId="0" applyNumberFormat="1"/>
    <xf numFmtId="165" fontId="2" fillId="0" borderId="0" xfId="0" applyNumberFormat="1" applyFont="1" applyBorder="1"/>
    <xf numFmtId="0" fontId="0" fillId="0" borderId="0" xfId="0" applyAlignment="1">
      <alignment horizontal="left"/>
    </xf>
    <xf numFmtId="170" fontId="0" fillId="0" borderId="0" xfId="0" applyNumberFormat="1" applyAlignment="1"/>
    <xf numFmtId="166" fontId="0" fillId="0" borderId="0" xfId="0" applyNumberFormat="1" applyAlignment="1"/>
    <xf numFmtId="166" fontId="0" fillId="0" borderId="7" xfId="0" applyNumberFormat="1" applyFont="1" applyBorder="1" applyAlignment="1"/>
    <xf numFmtId="0" fontId="16" fillId="4" borderId="0" xfId="0" applyFont="1" applyFill="1" applyBorder="1"/>
    <xf numFmtId="0" fontId="9" fillId="2" borderId="3" xfId="0" applyFont="1" applyFill="1" applyBorder="1"/>
    <xf numFmtId="0" fontId="5" fillId="2" borderId="3" xfId="0" applyFont="1" applyFill="1" applyBorder="1" applyAlignment="1"/>
    <xf numFmtId="169" fontId="5" fillId="2" borderId="3" xfId="0" applyNumberFormat="1" applyFont="1" applyFill="1" applyBorder="1"/>
    <xf numFmtId="0" fontId="0" fillId="5" borderId="0" xfId="0" applyFont="1" applyFill="1" applyAlignment="1">
      <alignment horizontal="right"/>
    </xf>
    <xf numFmtId="169" fontId="0" fillId="5" borderId="0" xfId="0" applyNumberFormat="1" applyFont="1" applyFill="1"/>
    <xf numFmtId="10" fontId="17" fillId="6" borderId="6" xfId="0" applyNumberFormat="1" applyFont="1" applyFill="1" applyBorder="1"/>
    <xf numFmtId="0" fontId="0" fillId="5" borderId="0" xfId="0" applyFill="1" applyAlignment="1">
      <alignment horizontal="left" indent="1"/>
    </xf>
    <xf numFmtId="167" fontId="2" fillId="0" borderId="6" xfId="0" applyNumberFormat="1" applyFont="1" applyBorder="1"/>
    <xf numFmtId="167" fontId="2" fillId="0" borderId="10" xfId="0" applyNumberFormat="1" applyFont="1" applyBorder="1"/>
    <xf numFmtId="171" fontId="17" fillId="6" borderId="6" xfId="0" applyNumberFormat="1" applyFont="1" applyFill="1" applyBorder="1"/>
    <xf numFmtId="166" fontId="0" fillId="4" borderId="0" xfId="0" applyNumberFormat="1" applyFont="1" applyFill="1" applyAlignment="1"/>
    <xf numFmtId="166" fontId="0" fillId="4" borderId="0" xfId="0" applyNumberFormat="1" applyFont="1" applyFill="1"/>
    <xf numFmtId="172" fontId="17" fillId="6" borderId="6" xfId="0" applyNumberFormat="1" applyFont="1" applyFill="1" applyBorder="1"/>
    <xf numFmtId="165" fontId="13" fillId="0" borderId="8" xfId="0" applyNumberFormat="1" applyFont="1" applyBorder="1" applyAlignment="1">
      <alignment horizontal="left"/>
    </xf>
    <xf numFmtId="165" fontId="2" fillId="0" borderId="1" xfId="0" applyNumberFormat="1" applyFont="1" applyBorder="1"/>
    <xf numFmtId="167" fontId="13" fillId="0" borderId="9" xfId="0" applyNumberFormat="1" applyFont="1" applyBorder="1"/>
    <xf numFmtId="3" fontId="0" fillId="0" borderId="0" xfId="0" applyNumberFormat="1" applyAlignment="1"/>
    <xf numFmtId="0" fontId="0" fillId="5" borderId="0" xfId="0" applyFill="1" applyAlignment="1"/>
    <xf numFmtId="169" fontId="0" fillId="5" borderId="0" xfId="0" applyNumberFormat="1" applyFill="1"/>
    <xf numFmtId="0" fontId="0" fillId="4" borderId="0" xfId="0" applyFill="1" applyAlignment="1"/>
    <xf numFmtId="169" fontId="0" fillId="4" borderId="0" xfId="0" applyNumberFormat="1" applyFont="1" applyFill="1"/>
    <xf numFmtId="0" fontId="7" fillId="0" borderId="0" xfId="0" applyFont="1" applyAlignment="1">
      <alignment horizontal="left" indent="1"/>
    </xf>
    <xf numFmtId="173" fontId="0" fillId="0" borderId="0" xfId="0" applyNumberFormat="1"/>
    <xf numFmtId="0" fontId="21" fillId="0" borderId="1" xfId="2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33866</xdr:rowOff>
    </xdr:from>
    <xdr:to>
      <xdr:col>1</xdr:col>
      <xdr:colOff>514467</xdr:colOff>
      <xdr:row>3</xdr:row>
      <xdr:rowOff>341488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67" y="372533"/>
          <a:ext cx="514467" cy="493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http://www.lotusglobalassets.com/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02"/>
  <sheetViews>
    <sheetView showGridLines="0" tabSelected="1" zoomScale="75" zoomScaleNormal="85" zoomScalePageLayoutView="85" workbookViewId="0">
      <pane xSplit="9" topLeftCell="J1" activePane="topRight" state="frozen"/>
      <selection pane="topRight" activeCell="B7" sqref="B7"/>
    </sheetView>
  </sheetViews>
  <sheetFormatPr baseColWidth="10" defaultColWidth="0" defaultRowHeight="15" zeroHeight="1" x14ac:dyDescent="0.2"/>
  <cols>
    <col min="1" max="1" width="3" customWidth="1"/>
    <col min="2" max="2" width="18" style="1" customWidth="1"/>
    <col min="3" max="3" width="11.6640625" style="1" customWidth="1"/>
    <col min="4" max="4" width="9.83203125" style="1" customWidth="1"/>
    <col min="5" max="6" width="13.5" style="1" customWidth="1"/>
    <col min="7" max="7" width="9.5" customWidth="1"/>
    <col min="8" max="8" width="29.5" customWidth="1"/>
    <col min="9" max="9" width="11.6640625" style="2" bestFit="1" customWidth="1"/>
    <col min="10" max="10" width="11.1640625" bestFit="1" customWidth="1"/>
    <col min="11" max="18" width="11" customWidth="1"/>
    <col min="19" max="19" width="11" bestFit="1" customWidth="1"/>
    <col min="20" max="31" width="11" customWidth="1"/>
    <col min="32" max="32" width="11" bestFit="1" customWidth="1"/>
    <col min="33" max="33" width="11" customWidth="1"/>
    <col min="34" max="34" width="11" bestFit="1" customWidth="1"/>
    <col min="35" max="46" width="11" customWidth="1"/>
    <col min="47" max="70" width="0" hidden="1" customWidth="1"/>
    <col min="71" max="16384" width="8.83203125" hidden="1"/>
  </cols>
  <sheetData>
    <row r="1" spans="2:46" ht="5" customHeight="1" x14ac:dyDescent="0.2"/>
    <row r="2" spans="2:46" s="8" customFormat="1" ht="21" x14ac:dyDescent="0.25">
      <c r="B2" s="3" t="s">
        <v>0</v>
      </c>
      <c r="C2" s="4"/>
      <c r="D2" s="5"/>
      <c r="E2" s="5"/>
      <c r="F2" s="5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2:46" x14ac:dyDescent="0.2">
      <c r="H3" s="9"/>
      <c r="I3" s="10"/>
    </row>
    <row r="4" spans="2:46" s="12" customFormat="1" ht="46" customHeight="1" x14ac:dyDescent="0.2">
      <c r="B4" s="121" t="s">
        <v>79</v>
      </c>
      <c r="C4" s="11"/>
      <c r="D4" s="11"/>
      <c r="E4" s="11"/>
      <c r="F4" s="11"/>
      <c r="I4" s="13"/>
      <c r="J4" s="14"/>
    </row>
    <row r="5" spans="2:46" x14ac:dyDescent="0.2"/>
    <row r="6" spans="2:46" ht="16" x14ac:dyDescent="0.2">
      <c r="B6" s="15" t="s">
        <v>1</v>
      </c>
      <c r="C6" s="16"/>
      <c r="D6" s="16"/>
      <c r="E6" s="16"/>
      <c r="F6" s="17"/>
      <c r="H6" s="18" t="s">
        <v>2</v>
      </c>
      <c r="I6" s="19" t="s">
        <v>3</v>
      </c>
      <c r="J6" s="20">
        <v>43101</v>
      </c>
      <c r="K6" s="21">
        <f>EDATE(J6,1)</f>
        <v>43132</v>
      </c>
      <c r="L6" s="21">
        <f t="shared" ref="L6:AT6" si="0">EDATE(K6,1)</f>
        <v>43160</v>
      </c>
      <c r="M6" s="21">
        <f t="shared" si="0"/>
        <v>43191</v>
      </c>
      <c r="N6" s="21">
        <f t="shared" si="0"/>
        <v>43221</v>
      </c>
      <c r="O6" s="21">
        <f t="shared" si="0"/>
        <v>43252</v>
      </c>
      <c r="P6" s="21">
        <f t="shared" si="0"/>
        <v>43282</v>
      </c>
      <c r="Q6" s="21">
        <f t="shared" si="0"/>
        <v>43313</v>
      </c>
      <c r="R6" s="21">
        <f t="shared" si="0"/>
        <v>43344</v>
      </c>
      <c r="S6" s="21">
        <f t="shared" si="0"/>
        <v>43374</v>
      </c>
      <c r="T6" s="21">
        <f t="shared" si="0"/>
        <v>43405</v>
      </c>
      <c r="U6" s="21">
        <f t="shared" si="0"/>
        <v>43435</v>
      </c>
      <c r="V6" s="21">
        <f t="shared" si="0"/>
        <v>43466</v>
      </c>
      <c r="W6" s="21">
        <f t="shared" si="0"/>
        <v>43497</v>
      </c>
      <c r="X6" s="21">
        <f t="shared" si="0"/>
        <v>43525</v>
      </c>
      <c r="Y6" s="21">
        <f t="shared" si="0"/>
        <v>43556</v>
      </c>
      <c r="Z6" s="21">
        <f t="shared" si="0"/>
        <v>43586</v>
      </c>
      <c r="AA6" s="21">
        <f t="shared" si="0"/>
        <v>43617</v>
      </c>
      <c r="AB6" s="21">
        <f t="shared" si="0"/>
        <v>43647</v>
      </c>
      <c r="AC6" s="21">
        <f t="shared" si="0"/>
        <v>43678</v>
      </c>
      <c r="AD6" s="21">
        <f t="shared" si="0"/>
        <v>43709</v>
      </c>
      <c r="AE6" s="21">
        <f t="shared" si="0"/>
        <v>43739</v>
      </c>
      <c r="AF6" s="21">
        <f t="shared" si="0"/>
        <v>43770</v>
      </c>
      <c r="AG6" s="21">
        <f t="shared" si="0"/>
        <v>43800</v>
      </c>
      <c r="AH6" s="21">
        <f t="shared" si="0"/>
        <v>43831</v>
      </c>
      <c r="AI6" s="21">
        <f t="shared" si="0"/>
        <v>43862</v>
      </c>
      <c r="AJ6" s="21">
        <f t="shared" si="0"/>
        <v>43891</v>
      </c>
      <c r="AK6" s="21">
        <f t="shared" si="0"/>
        <v>43922</v>
      </c>
      <c r="AL6" s="21">
        <f t="shared" si="0"/>
        <v>43952</v>
      </c>
      <c r="AM6" s="21">
        <f t="shared" si="0"/>
        <v>43983</v>
      </c>
      <c r="AN6" s="21">
        <f t="shared" si="0"/>
        <v>44013</v>
      </c>
      <c r="AO6" s="21">
        <f t="shared" si="0"/>
        <v>44044</v>
      </c>
      <c r="AP6" s="21">
        <f t="shared" si="0"/>
        <v>44075</v>
      </c>
      <c r="AQ6" s="21">
        <f t="shared" si="0"/>
        <v>44105</v>
      </c>
      <c r="AR6" s="21">
        <f t="shared" si="0"/>
        <v>44136</v>
      </c>
      <c r="AS6" s="21">
        <f t="shared" si="0"/>
        <v>44166</v>
      </c>
      <c r="AT6" s="21">
        <f t="shared" si="0"/>
        <v>44197</v>
      </c>
    </row>
    <row r="7" spans="2:46" x14ac:dyDescent="0.2">
      <c r="B7" s="22" t="s">
        <v>4</v>
      </c>
      <c r="C7" s="23"/>
      <c r="D7" s="23"/>
      <c r="E7" s="23"/>
      <c r="F7" s="24" t="s">
        <v>5</v>
      </c>
      <c r="H7" s="25"/>
      <c r="I7" s="26" t="s">
        <v>6</v>
      </c>
      <c r="J7" s="27">
        <v>0</v>
      </c>
      <c r="K7" s="27">
        <f>J7+1</f>
        <v>1</v>
      </c>
      <c r="L7" s="27">
        <f t="shared" ref="L7:AT7" si="1">K7+1</f>
        <v>2</v>
      </c>
      <c r="M7" s="27">
        <f t="shared" si="1"/>
        <v>3</v>
      </c>
      <c r="N7" s="27">
        <f t="shared" si="1"/>
        <v>4</v>
      </c>
      <c r="O7" s="27">
        <f t="shared" si="1"/>
        <v>5</v>
      </c>
      <c r="P7" s="27">
        <f t="shared" si="1"/>
        <v>6</v>
      </c>
      <c r="Q7" s="27">
        <f t="shared" si="1"/>
        <v>7</v>
      </c>
      <c r="R7" s="27">
        <f t="shared" si="1"/>
        <v>8</v>
      </c>
      <c r="S7" s="27">
        <f t="shared" si="1"/>
        <v>9</v>
      </c>
      <c r="T7" s="27">
        <f t="shared" si="1"/>
        <v>10</v>
      </c>
      <c r="U7" s="27">
        <f t="shared" si="1"/>
        <v>11</v>
      </c>
      <c r="V7" s="27">
        <f t="shared" si="1"/>
        <v>12</v>
      </c>
      <c r="W7" s="27">
        <f t="shared" si="1"/>
        <v>13</v>
      </c>
      <c r="X7" s="27">
        <f t="shared" si="1"/>
        <v>14</v>
      </c>
      <c r="Y7" s="27">
        <f t="shared" si="1"/>
        <v>15</v>
      </c>
      <c r="Z7" s="27">
        <f t="shared" si="1"/>
        <v>16</v>
      </c>
      <c r="AA7" s="27">
        <f t="shared" si="1"/>
        <v>17</v>
      </c>
      <c r="AB7" s="27">
        <f t="shared" si="1"/>
        <v>18</v>
      </c>
      <c r="AC7" s="27">
        <f t="shared" si="1"/>
        <v>19</v>
      </c>
      <c r="AD7" s="27">
        <f t="shared" si="1"/>
        <v>20</v>
      </c>
      <c r="AE7" s="27">
        <f t="shared" si="1"/>
        <v>21</v>
      </c>
      <c r="AF7" s="27">
        <f t="shared" si="1"/>
        <v>22</v>
      </c>
      <c r="AG7" s="27">
        <f t="shared" si="1"/>
        <v>23</v>
      </c>
      <c r="AH7" s="27">
        <f t="shared" si="1"/>
        <v>24</v>
      </c>
      <c r="AI7" s="27">
        <f t="shared" si="1"/>
        <v>25</v>
      </c>
      <c r="AJ7" s="27">
        <f t="shared" si="1"/>
        <v>26</v>
      </c>
      <c r="AK7" s="27">
        <f t="shared" si="1"/>
        <v>27</v>
      </c>
      <c r="AL7" s="27">
        <f t="shared" si="1"/>
        <v>28</v>
      </c>
      <c r="AM7" s="27">
        <f t="shared" si="1"/>
        <v>29</v>
      </c>
      <c r="AN7" s="27">
        <f t="shared" si="1"/>
        <v>30</v>
      </c>
      <c r="AO7" s="27">
        <f t="shared" si="1"/>
        <v>31</v>
      </c>
      <c r="AP7" s="27">
        <f t="shared" si="1"/>
        <v>32</v>
      </c>
      <c r="AQ7" s="27">
        <f t="shared" si="1"/>
        <v>33</v>
      </c>
      <c r="AR7" s="27">
        <f t="shared" si="1"/>
        <v>34</v>
      </c>
      <c r="AS7" s="27">
        <f t="shared" si="1"/>
        <v>35</v>
      </c>
      <c r="AT7" s="27">
        <f t="shared" si="1"/>
        <v>36</v>
      </c>
    </row>
    <row r="8" spans="2:46" x14ac:dyDescent="0.2">
      <c r="B8" s="28" t="s">
        <v>7</v>
      </c>
      <c r="C8" s="29"/>
      <c r="D8" s="29"/>
      <c r="E8" s="30">
        <f>F33+F38+F47</f>
        <v>15</v>
      </c>
      <c r="F8" s="31"/>
      <c r="H8" s="32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</row>
    <row r="9" spans="2:46" x14ac:dyDescent="0.2">
      <c r="B9" s="35" t="s">
        <v>8</v>
      </c>
      <c r="C9" s="29"/>
      <c r="D9" s="29"/>
      <c r="E9" s="36">
        <f>I32</f>
        <v>0.77322310209274292</v>
      </c>
      <c r="F9" s="31"/>
      <c r="H9" s="37" t="s">
        <v>9</v>
      </c>
      <c r="I9" s="3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</row>
    <row r="10" spans="2:46" s="9" customFormat="1" x14ac:dyDescent="0.2">
      <c r="B10" s="35" t="s">
        <v>10</v>
      </c>
      <c r="C10" s="29"/>
      <c r="D10" s="29"/>
      <c r="E10" s="40">
        <f>I33</f>
        <v>1.2857808857808859</v>
      </c>
      <c r="F10" s="31"/>
      <c r="H10" s="41" t="s">
        <v>11</v>
      </c>
      <c r="I10" s="42">
        <f>SUM(J10:AT10)</f>
        <v>275800</v>
      </c>
      <c r="J10" s="43">
        <f t="shared" ref="J10:AT10" si="2">IF(AND(J7&lt;=$F$33+$F$38+$F$47,J7&gt;$F$33+$F$38),$F$50/$F$47,0)</f>
        <v>0</v>
      </c>
      <c r="K10" s="43">
        <f t="shared" si="2"/>
        <v>0</v>
      </c>
      <c r="L10" s="43">
        <f t="shared" si="2"/>
        <v>0</v>
      </c>
      <c r="M10" s="43">
        <f t="shared" si="2"/>
        <v>0</v>
      </c>
      <c r="N10" s="43">
        <f t="shared" si="2"/>
        <v>0</v>
      </c>
      <c r="O10" s="43">
        <f t="shared" si="2"/>
        <v>0</v>
      </c>
      <c r="P10" s="43">
        <f t="shared" si="2"/>
        <v>0</v>
      </c>
      <c r="Q10" s="43">
        <f t="shared" si="2"/>
        <v>0</v>
      </c>
      <c r="R10" s="43">
        <f t="shared" si="2"/>
        <v>0</v>
      </c>
      <c r="S10" s="43">
        <f t="shared" si="2"/>
        <v>0</v>
      </c>
      <c r="T10" s="43">
        <f t="shared" si="2"/>
        <v>0</v>
      </c>
      <c r="U10" s="43">
        <f t="shared" si="2"/>
        <v>0</v>
      </c>
      <c r="V10" s="43">
        <f t="shared" si="2"/>
        <v>0</v>
      </c>
      <c r="W10" s="43">
        <f t="shared" si="2"/>
        <v>91933.333333333328</v>
      </c>
      <c r="X10" s="43">
        <f t="shared" si="2"/>
        <v>91933.333333333328</v>
      </c>
      <c r="Y10" s="43">
        <f t="shared" si="2"/>
        <v>91933.333333333328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si="2"/>
        <v>0</v>
      </c>
      <c r="AI10" s="43">
        <f t="shared" si="2"/>
        <v>0</v>
      </c>
      <c r="AJ10" s="43">
        <f t="shared" si="2"/>
        <v>0</v>
      </c>
      <c r="AK10" s="43">
        <f t="shared" si="2"/>
        <v>0</v>
      </c>
      <c r="AL10" s="43">
        <f t="shared" si="2"/>
        <v>0</v>
      </c>
      <c r="AM10" s="43">
        <f t="shared" si="2"/>
        <v>0</v>
      </c>
      <c r="AN10" s="43">
        <f t="shared" si="2"/>
        <v>0</v>
      </c>
      <c r="AO10" s="43">
        <f t="shared" si="2"/>
        <v>0</v>
      </c>
      <c r="AP10" s="43">
        <f t="shared" si="2"/>
        <v>0</v>
      </c>
      <c r="AQ10" s="43">
        <f t="shared" si="2"/>
        <v>0</v>
      </c>
      <c r="AR10" s="43">
        <f t="shared" si="2"/>
        <v>0</v>
      </c>
      <c r="AS10" s="43">
        <f t="shared" si="2"/>
        <v>0</v>
      </c>
      <c r="AT10" s="43">
        <f t="shared" si="2"/>
        <v>0</v>
      </c>
    </row>
    <row r="11" spans="2:46" ht="15" customHeight="1" x14ac:dyDescent="0.2">
      <c r="B11" s="35" t="s">
        <v>12</v>
      </c>
      <c r="C11" s="29"/>
      <c r="D11" s="29"/>
      <c r="E11" s="44">
        <f>SUM(J29:AT29)</f>
        <v>214499.99999999997</v>
      </c>
      <c r="F11" s="45">
        <f>E11/$F$31</f>
        <v>53624.999999999993</v>
      </c>
      <c r="H11" s="37" t="s">
        <v>13</v>
      </c>
      <c r="I11" s="46">
        <f>SUM(I10)</f>
        <v>275800</v>
      </c>
      <c r="J11" s="46">
        <f t="shared" ref="J11:AT11" si="3">SUM(J10)</f>
        <v>0</v>
      </c>
      <c r="K11" s="46">
        <f t="shared" si="3"/>
        <v>0</v>
      </c>
      <c r="L11" s="46">
        <f t="shared" si="3"/>
        <v>0</v>
      </c>
      <c r="M11" s="46">
        <f t="shared" si="3"/>
        <v>0</v>
      </c>
      <c r="N11" s="46">
        <f t="shared" si="3"/>
        <v>0</v>
      </c>
      <c r="O11" s="46">
        <f t="shared" si="3"/>
        <v>0</v>
      </c>
      <c r="P11" s="46">
        <f t="shared" si="3"/>
        <v>0</v>
      </c>
      <c r="Q11" s="46">
        <f t="shared" si="3"/>
        <v>0</v>
      </c>
      <c r="R11" s="46">
        <f t="shared" si="3"/>
        <v>0</v>
      </c>
      <c r="S11" s="46">
        <f t="shared" si="3"/>
        <v>0</v>
      </c>
      <c r="T11" s="46">
        <f t="shared" si="3"/>
        <v>0</v>
      </c>
      <c r="U11" s="46">
        <f t="shared" si="3"/>
        <v>0</v>
      </c>
      <c r="V11" s="46">
        <f t="shared" si="3"/>
        <v>0</v>
      </c>
      <c r="W11" s="46">
        <f t="shared" si="3"/>
        <v>91933.333333333328</v>
      </c>
      <c r="X11" s="46">
        <f t="shared" si="3"/>
        <v>91933.333333333328</v>
      </c>
      <c r="Y11" s="46">
        <f t="shared" si="3"/>
        <v>91933.333333333328</v>
      </c>
      <c r="Z11" s="46">
        <f t="shared" si="3"/>
        <v>0</v>
      </c>
      <c r="AA11" s="46">
        <f t="shared" si="3"/>
        <v>0</v>
      </c>
      <c r="AB11" s="46">
        <f t="shared" si="3"/>
        <v>0</v>
      </c>
      <c r="AC11" s="46">
        <f t="shared" si="3"/>
        <v>0</v>
      </c>
      <c r="AD11" s="46">
        <f t="shared" si="3"/>
        <v>0</v>
      </c>
      <c r="AE11" s="46">
        <f t="shared" si="3"/>
        <v>0</v>
      </c>
      <c r="AF11" s="46">
        <f t="shared" si="3"/>
        <v>0</v>
      </c>
      <c r="AG11" s="46">
        <f t="shared" si="3"/>
        <v>0</v>
      </c>
      <c r="AH11" s="46">
        <f t="shared" si="3"/>
        <v>0</v>
      </c>
      <c r="AI11" s="46">
        <f t="shared" si="3"/>
        <v>0</v>
      </c>
      <c r="AJ11" s="46">
        <f t="shared" si="3"/>
        <v>0</v>
      </c>
      <c r="AK11" s="46">
        <f t="shared" si="3"/>
        <v>0</v>
      </c>
      <c r="AL11" s="46">
        <f t="shared" si="3"/>
        <v>0</v>
      </c>
      <c r="AM11" s="46">
        <f t="shared" si="3"/>
        <v>0</v>
      </c>
      <c r="AN11" s="46">
        <f t="shared" si="3"/>
        <v>0</v>
      </c>
      <c r="AO11" s="46">
        <f t="shared" si="3"/>
        <v>0</v>
      </c>
      <c r="AP11" s="46">
        <f t="shared" si="3"/>
        <v>0</v>
      </c>
      <c r="AQ11" s="46">
        <f t="shared" si="3"/>
        <v>0</v>
      </c>
      <c r="AR11" s="46">
        <f t="shared" si="3"/>
        <v>0</v>
      </c>
      <c r="AS11" s="46">
        <f t="shared" si="3"/>
        <v>0</v>
      </c>
      <c r="AT11" s="46">
        <f t="shared" si="3"/>
        <v>0</v>
      </c>
    </row>
    <row r="12" spans="2:46" x14ac:dyDescent="0.2">
      <c r="B12" s="35" t="s">
        <v>14</v>
      </c>
      <c r="C12" s="29"/>
      <c r="D12" s="29"/>
      <c r="E12" s="44">
        <f>SUM(J31:AT31)</f>
        <v>61300.000000000015</v>
      </c>
      <c r="F12" s="45">
        <f>E12/$F$31</f>
        <v>15325.000000000004</v>
      </c>
      <c r="H12" s="47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2:46" x14ac:dyDescent="0.2">
      <c r="B13" s="35" t="s">
        <v>15</v>
      </c>
      <c r="C13" s="29"/>
      <c r="D13" s="29"/>
      <c r="E13" s="44">
        <f ca="1">SUM(OFFSET($J$29,0,0,1,F33+1))-F25</f>
        <v>2999.9999999999995</v>
      </c>
      <c r="F13" s="45">
        <f ca="1">E13/$F$31</f>
        <v>749.99999999999989</v>
      </c>
      <c r="H13" s="37" t="s">
        <v>16</v>
      </c>
      <c r="I13" s="48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</row>
    <row r="14" spans="2:46" x14ac:dyDescent="0.2">
      <c r="B14" s="22" t="s">
        <v>17</v>
      </c>
      <c r="C14" s="49"/>
      <c r="D14" s="49"/>
      <c r="E14" s="49"/>
      <c r="F14" s="24" t="s">
        <v>18</v>
      </c>
      <c r="H14" s="50" t="s">
        <v>19</v>
      </c>
      <c r="I14" s="51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2:46" x14ac:dyDescent="0.2">
      <c r="B15" s="35" t="s">
        <v>8</v>
      </c>
      <c r="C15" s="29"/>
      <c r="D15" s="29"/>
      <c r="E15" s="36">
        <f>I53</f>
        <v>1.363013470172882</v>
      </c>
      <c r="F15" s="31"/>
      <c r="H15" s="52" t="s">
        <v>20</v>
      </c>
      <c r="I15" s="53">
        <f>SUM(J15:AT15)</f>
        <v>1</v>
      </c>
      <c r="J15" s="54">
        <f>$F$25</f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0</v>
      </c>
    </row>
    <row r="16" spans="2:46" x14ac:dyDescent="0.2">
      <c r="B16" s="35" t="s">
        <v>10</v>
      </c>
      <c r="C16" s="29"/>
      <c r="D16" s="29"/>
      <c r="E16" s="40">
        <f>I54</f>
        <v>1.7423615889983777</v>
      </c>
      <c r="F16" s="31"/>
      <c r="H16" s="55" t="s">
        <v>21</v>
      </c>
      <c r="I16" s="51">
        <f t="shared" ref="I16:I19" si="4">SUM(J16:AT16)</f>
        <v>1250</v>
      </c>
      <c r="J16" s="56">
        <v>0</v>
      </c>
      <c r="K16" s="56">
        <f t="shared" ref="K16:AT16" si="5">IF(K7&lt;=$F$27,$F$26/$F$27,0)</f>
        <v>625</v>
      </c>
      <c r="L16" s="56">
        <f t="shared" si="5"/>
        <v>625</v>
      </c>
      <c r="M16" s="56">
        <f t="shared" si="5"/>
        <v>0</v>
      </c>
      <c r="N16" s="56">
        <f t="shared" si="5"/>
        <v>0</v>
      </c>
      <c r="O16" s="56">
        <f t="shared" si="5"/>
        <v>0</v>
      </c>
      <c r="P16" s="56">
        <f t="shared" si="5"/>
        <v>0</v>
      </c>
      <c r="Q16" s="56">
        <f t="shared" si="5"/>
        <v>0</v>
      </c>
      <c r="R16" s="56">
        <f t="shared" si="5"/>
        <v>0</v>
      </c>
      <c r="S16" s="56">
        <f t="shared" si="5"/>
        <v>0</v>
      </c>
      <c r="T16" s="56">
        <f t="shared" si="5"/>
        <v>0</v>
      </c>
      <c r="U16" s="56">
        <f t="shared" si="5"/>
        <v>0</v>
      </c>
      <c r="V16" s="56">
        <f t="shared" si="5"/>
        <v>0</v>
      </c>
      <c r="W16" s="56">
        <f t="shared" si="5"/>
        <v>0</v>
      </c>
      <c r="X16" s="56">
        <f t="shared" si="5"/>
        <v>0</v>
      </c>
      <c r="Y16" s="56">
        <f t="shared" si="5"/>
        <v>0</v>
      </c>
      <c r="Z16" s="56">
        <f t="shared" si="5"/>
        <v>0</v>
      </c>
      <c r="AA16" s="56">
        <f t="shared" si="5"/>
        <v>0</v>
      </c>
      <c r="AB16" s="56">
        <f t="shared" si="5"/>
        <v>0</v>
      </c>
      <c r="AC16" s="56">
        <f t="shared" si="5"/>
        <v>0</v>
      </c>
      <c r="AD16" s="56">
        <f t="shared" si="5"/>
        <v>0</v>
      </c>
      <c r="AE16" s="56">
        <f t="shared" si="5"/>
        <v>0</v>
      </c>
      <c r="AF16" s="56">
        <f t="shared" si="5"/>
        <v>0</v>
      </c>
      <c r="AG16" s="56">
        <f t="shared" si="5"/>
        <v>0</v>
      </c>
      <c r="AH16" s="56">
        <f t="shared" si="5"/>
        <v>0</v>
      </c>
      <c r="AI16" s="56">
        <f t="shared" si="5"/>
        <v>0</v>
      </c>
      <c r="AJ16" s="56">
        <f t="shared" si="5"/>
        <v>0</v>
      </c>
      <c r="AK16" s="56">
        <f t="shared" si="5"/>
        <v>0</v>
      </c>
      <c r="AL16" s="56">
        <f t="shared" si="5"/>
        <v>0</v>
      </c>
      <c r="AM16" s="56">
        <f t="shared" si="5"/>
        <v>0</v>
      </c>
      <c r="AN16" s="56">
        <f t="shared" si="5"/>
        <v>0</v>
      </c>
      <c r="AO16" s="56">
        <f t="shared" si="5"/>
        <v>0</v>
      </c>
      <c r="AP16" s="56">
        <f t="shared" si="5"/>
        <v>0</v>
      </c>
      <c r="AQ16" s="56">
        <f t="shared" si="5"/>
        <v>0</v>
      </c>
      <c r="AR16" s="56">
        <f t="shared" si="5"/>
        <v>0</v>
      </c>
      <c r="AS16" s="56">
        <f t="shared" si="5"/>
        <v>0</v>
      </c>
      <c r="AT16" s="56">
        <f t="shared" si="5"/>
        <v>0</v>
      </c>
    </row>
    <row r="17" spans="2:46" x14ac:dyDescent="0.2">
      <c r="B17" s="35" t="s">
        <v>12</v>
      </c>
      <c r="C17" s="29"/>
      <c r="D17" s="29"/>
      <c r="E17" s="44">
        <f>E11-F43</f>
        <v>77999.999999999971</v>
      </c>
      <c r="F17" s="45">
        <f>E17/$F$31</f>
        <v>19499.999999999993</v>
      </c>
      <c r="H17" s="52" t="s">
        <v>22</v>
      </c>
      <c r="I17" s="53">
        <f t="shared" si="4"/>
        <v>1500</v>
      </c>
      <c r="J17" s="54">
        <f t="shared" ref="J17:AT17" si="6">IF(J$7=$F$28,$F$29,0)</f>
        <v>0</v>
      </c>
      <c r="K17" s="54">
        <f t="shared" si="6"/>
        <v>0</v>
      </c>
      <c r="L17" s="54">
        <f t="shared" si="6"/>
        <v>0</v>
      </c>
      <c r="M17" s="54">
        <f t="shared" si="6"/>
        <v>0</v>
      </c>
      <c r="N17" s="54">
        <f t="shared" si="6"/>
        <v>0</v>
      </c>
      <c r="O17" s="54">
        <f t="shared" si="6"/>
        <v>0</v>
      </c>
      <c r="P17" s="54">
        <f t="shared" si="6"/>
        <v>0</v>
      </c>
      <c r="Q17" s="54">
        <f t="shared" si="6"/>
        <v>1500</v>
      </c>
      <c r="R17" s="54">
        <f t="shared" si="6"/>
        <v>0</v>
      </c>
      <c r="S17" s="54">
        <f t="shared" si="6"/>
        <v>0</v>
      </c>
      <c r="T17" s="54">
        <f t="shared" si="6"/>
        <v>0</v>
      </c>
      <c r="U17" s="54">
        <f t="shared" si="6"/>
        <v>0</v>
      </c>
      <c r="V17" s="54">
        <f t="shared" si="6"/>
        <v>0</v>
      </c>
      <c r="W17" s="54">
        <f t="shared" si="6"/>
        <v>0</v>
      </c>
      <c r="X17" s="54">
        <f t="shared" si="6"/>
        <v>0</v>
      </c>
      <c r="Y17" s="54">
        <f t="shared" si="6"/>
        <v>0</v>
      </c>
      <c r="Z17" s="54">
        <f t="shared" si="6"/>
        <v>0</v>
      </c>
      <c r="AA17" s="54">
        <f t="shared" si="6"/>
        <v>0</v>
      </c>
      <c r="AB17" s="54">
        <f t="shared" si="6"/>
        <v>0</v>
      </c>
      <c r="AC17" s="54">
        <f t="shared" si="6"/>
        <v>0</v>
      </c>
      <c r="AD17" s="54">
        <f t="shared" si="6"/>
        <v>0</v>
      </c>
      <c r="AE17" s="54">
        <f t="shared" si="6"/>
        <v>0</v>
      </c>
      <c r="AF17" s="54">
        <f t="shared" si="6"/>
        <v>0</v>
      </c>
      <c r="AG17" s="54">
        <f t="shared" si="6"/>
        <v>0</v>
      </c>
      <c r="AH17" s="54">
        <f t="shared" si="6"/>
        <v>0</v>
      </c>
      <c r="AI17" s="54">
        <f t="shared" si="6"/>
        <v>0</v>
      </c>
      <c r="AJ17" s="54">
        <f t="shared" si="6"/>
        <v>0</v>
      </c>
      <c r="AK17" s="54">
        <f t="shared" si="6"/>
        <v>0</v>
      </c>
      <c r="AL17" s="54">
        <f t="shared" si="6"/>
        <v>0</v>
      </c>
      <c r="AM17" s="54">
        <f t="shared" si="6"/>
        <v>0</v>
      </c>
      <c r="AN17" s="54">
        <f t="shared" si="6"/>
        <v>0</v>
      </c>
      <c r="AO17" s="54">
        <f t="shared" si="6"/>
        <v>0</v>
      </c>
      <c r="AP17" s="54">
        <f t="shared" si="6"/>
        <v>0</v>
      </c>
      <c r="AQ17" s="54">
        <f t="shared" si="6"/>
        <v>0</v>
      </c>
      <c r="AR17" s="54">
        <f t="shared" si="6"/>
        <v>0</v>
      </c>
      <c r="AS17" s="54">
        <f t="shared" si="6"/>
        <v>0</v>
      </c>
      <c r="AT17" s="54">
        <f t="shared" si="6"/>
        <v>0</v>
      </c>
    </row>
    <row r="18" spans="2:46" x14ac:dyDescent="0.2">
      <c r="B18" s="35" t="s">
        <v>14</v>
      </c>
      <c r="C18" s="29"/>
      <c r="D18" s="29"/>
      <c r="E18" s="44">
        <f>SUM(J52:AT52)</f>
        <v>59351.038269227065</v>
      </c>
      <c r="F18" s="45">
        <f>E18/$F$31</f>
        <v>14837.759567306766</v>
      </c>
      <c r="H18" s="55" t="s">
        <v>23</v>
      </c>
      <c r="I18" s="57">
        <f t="shared" si="4"/>
        <v>49999</v>
      </c>
      <c r="J18" s="58">
        <f t="shared" ref="J18:AT18" si="7">IF(J$7=$F$28,$F$24-$F$25,0)</f>
        <v>0</v>
      </c>
      <c r="K18" s="58">
        <f t="shared" si="7"/>
        <v>0</v>
      </c>
      <c r="L18" s="58">
        <f t="shared" si="7"/>
        <v>0</v>
      </c>
      <c r="M18" s="58">
        <f t="shared" si="7"/>
        <v>0</v>
      </c>
      <c r="N18" s="58">
        <f t="shared" si="7"/>
        <v>0</v>
      </c>
      <c r="O18" s="58">
        <f t="shared" si="7"/>
        <v>0</v>
      </c>
      <c r="P18" s="58">
        <f t="shared" si="7"/>
        <v>0</v>
      </c>
      <c r="Q18" s="58">
        <f t="shared" si="7"/>
        <v>49999</v>
      </c>
      <c r="R18" s="58">
        <f t="shared" si="7"/>
        <v>0</v>
      </c>
      <c r="S18" s="58">
        <f t="shared" si="7"/>
        <v>0</v>
      </c>
      <c r="T18" s="58">
        <f t="shared" si="7"/>
        <v>0</v>
      </c>
      <c r="U18" s="58">
        <f t="shared" si="7"/>
        <v>0</v>
      </c>
      <c r="V18" s="58">
        <f t="shared" si="7"/>
        <v>0</v>
      </c>
      <c r="W18" s="58">
        <f t="shared" si="7"/>
        <v>0</v>
      </c>
      <c r="X18" s="58">
        <f t="shared" si="7"/>
        <v>0</v>
      </c>
      <c r="Y18" s="58">
        <f t="shared" si="7"/>
        <v>0</v>
      </c>
      <c r="Z18" s="58">
        <f t="shared" si="7"/>
        <v>0</v>
      </c>
      <c r="AA18" s="58">
        <f t="shared" si="7"/>
        <v>0</v>
      </c>
      <c r="AB18" s="58">
        <f t="shared" si="7"/>
        <v>0</v>
      </c>
      <c r="AC18" s="58">
        <f t="shared" si="7"/>
        <v>0</v>
      </c>
      <c r="AD18" s="58">
        <f t="shared" si="7"/>
        <v>0</v>
      </c>
      <c r="AE18" s="58">
        <f t="shared" si="7"/>
        <v>0</v>
      </c>
      <c r="AF18" s="58">
        <f t="shared" si="7"/>
        <v>0</v>
      </c>
      <c r="AG18" s="58">
        <f t="shared" si="7"/>
        <v>0</v>
      </c>
      <c r="AH18" s="58">
        <f t="shared" si="7"/>
        <v>0</v>
      </c>
      <c r="AI18" s="58">
        <f t="shared" si="7"/>
        <v>0</v>
      </c>
      <c r="AJ18" s="58">
        <f t="shared" si="7"/>
        <v>0</v>
      </c>
      <c r="AK18" s="58">
        <f t="shared" si="7"/>
        <v>0</v>
      </c>
      <c r="AL18" s="58">
        <f t="shared" si="7"/>
        <v>0</v>
      </c>
      <c r="AM18" s="58">
        <f t="shared" si="7"/>
        <v>0</v>
      </c>
      <c r="AN18" s="58">
        <f t="shared" si="7"/>
        <v>0</v>
      </c>
      <c r="AO18" s="58">
        <f t="shared" si="7"/>
        <v>0</v>
      </c>
      <c r="AP18" s="58">
        <f t="shared" si="7"/>
        <v>0</v>
      </c>
      <c r="AQ18" s="58">
        <f t="shared" si="7"/>
        <v>0</v>
      </c>
      <c r="AR18" s="58">
        <f t="shared" si="7"/>
        <v>0</v>
      </c>
      <c r="AS18" s="58">
        <f t="shared" si="7"/>
        <v>0</v>
      </c>
      <c r="AT18" s="58">
        <f t="shared" si="7"/>
        <v>0</v>
      </c>
    </row>
    <row r="19" spans="2:46" x14ac:dyDescent="0.2">
      <c r="B19" s="59" t="s">
        <v>24</v>
      </c>
      <c r="C19" s="60"/>
      <c r="D19" s="60"/>
      <c r="E19" s="61">
        <f>F45</f>
        <v>138448.96173077289</v>
      </c>
      <c r="F19" s="62">
        <f>E19/$F$31</f>
        <v>34612.240432693223</v>
      </c>
      <c r="H19" s="63" t="s">
        <v>25</v>
      </c>
      <c r="I19" s="53">
        <f t="shared" si="4"/>
        <v>52750</v>
      </c>
      <c r="J19" s="39">
        <f>SUM(J15:J18)</f>
        <v>1</v>
      </c>
      <c r="K19" s="39">
        <f t="shared" ref="K19:AT19" si="8">SUM(K15:K18)</f>
        <v>625</v>
      </c>
      <c r="L19" s="39">
        <f t="shared" si="8"/>
        <v>625</v>
      </c>
      <c r="M19" s="39">
        <f t="shared" si="8"/>
        <v>0</v>
      </c>
      <c r="N19" s="39">
        <f t="shared" si="8"/>
        <v>0</v>
      </c>
      <c r="O19" s="39">
        <f t="shared" si="8"/>
        <v>0</v>
      </c>
      <c r="P19" s="39">
        <f t="shared" si="8"/>
        <v>0</v>
      </c>
      <c r="Q19" s="39">
        <f t="shared" si="8"/>
        <v>51499</v>
      </c>
      <c r="R19" s="39">
        <f t="shared" si="8"/>
        <v>0</v>
      </c>
      <c r="S19" s="39">
        <f t="shared" si="8"/>
        <v>0</v>
      </c>
      <c r="T19" s="39">
        <f t="shared" si="8"/>
        <v>0</v>
      </c>
      <c r="U19" s="39">
        <f t="shared" si="8"/>
        <v>0</v>
      </c>
      <c r="V19" s="39">
        <f t="shared" si="8"/>
        <v>0</v>
      </c>
      <c r="W19" s="39">
        <f t="shared" si="8"/>
        <v>0</v>
      </c>
      <c r="X19" s="39">
        <f t="shared" si="8"/>
        <v>0</v>
      </c>
      <c r="Y19" s="39">
        <f t="shared" si="8"/>
        <v>0</v>
      </c>
      <c r="Z19" s="39">
        <f t="shared" si="8"/>
        <v>0</v>
      </c>
      <c r="AA19" s="39">
        <f t="shared" si="8"/>
        <v>0</v>
      </c>
      <c r="AB19" s="39">
        <f t="shared" si="8"/>
        <v>0</v>
      </c>
      <c r="AC19" s="39">
        <f t="shared" si="8"/>
        <v>0</v>
      </c>
      <c r="AD19" s="39">
        <f t="shared" si="8"/>
        <v>0</v>
      </c>
      <c r="AE19" s="39">
        <f t="shared" si="8"/>
        <v>0</v>
      </c>
      <c r="AF19" s="39">
        <f t="shared" si="8"/>
        <v>0</v>
      </c>
      <c r="AG19" s="39">
        <f t="shared" si="8"/>
        <v>0</v>
      </c>
      <c r="AH19" s="39">
        <f t="shared" si="8"/>
        <v>0</v>
      </c>
      <c r="AI19" s="39">
        <f t="shared" si="8"/>
        <v>0</v>
      </c>
      <c r="AJ19" s="39">
        <f t="shared" si="8"/>
        <v>0</v>
      </c>
      <c r="AK19" s="39">
        <f t="shared" si="8"/>
        <v>0</v>
      </c>
      <c r="AL19" s="39">
        <f t="shared" si="8"/>
        <v>0</v>
      </c>
      <c r="AM19" s="39">
        <f t="shared" si="8"/>
        <v>0</v>
      </c>
      <c r="AN19" s="39">
        <f t="shared" si="8"/>
        <v>0</v>
      </c>
      <c r="AO19" s="39">
        <f t="shared" si="8"/>
        <v>0</v>
      </c>
      <c r="AP19" s="39">
        <f t="shared" si="8"/>
        <v>0</v>
      </c>
      <c r="AQ19" s="39">
        <f t="shared" si="8"/>
        <v>0</v>
      </c>
      <c r="AR19" s="39">
        <f t="shared" si="8"/>
        <v>0</v>
      </c>
      <c r="AS19" s="39">
        <f t="shared" si="8"/>
        <v>0</v>
      </c>
      <c r="AT19" s="39">
        <f t="shared" si="8"/>
        <v>0</v>
      </c>
    </row>
    <row r="20" spans="2:46" x14ac:dyDescent="0.2">
      <c r="H20" s="47"/>
      <c r="I20" s="51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</row>
    <row r="21" spans="2:46" x14ac:dyDescent="0.2">
      <c r="H21" s="64" t="s">
        <v>26</v>
      </c>
      <c r="I21" s="53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</row>
    <row r="22" spans="2:46" ht="16" x14ac:dyDescent="0.2">
      <c r="B22" s="65" t="s">
        <v>27</v>
      </c>
      <c r="C22" s="66"/>
      <c r="D22" s="66"/>
      <c r="E22" s="66"/>
      <c r="F22" s="67"/>
      <c r="H22" s="68" t="s">
        <v>28</v>
      </c>
      <c r="I22" s="51">
        <f t="shared" ref="I22:I25" si="9">SUM(J22:AT22)</f>
        <v>750</v>
      </c>
      <c r="J22" s="34">
        <v>0</v>
      </c>
      <c r="K22" s="34">
        <f t="shared" ref="K22:AT24" si="10">IF(K$7&lt;=$F$33,$F34/$F$33,0)</f>
        <v>125</v>
      </c>
      <c r="L22" s="34">
        <f t="shared" si="10"/>
        <v>125</v>
      </c>
      <c r="M22" s="34">
        <f t="shared" si="10"/>
        <v>125</v>
      </c>
      <c r="N22" s="34">
        <f t="shared" si="10"/>
        <v>125</v>
      </c>
      <c r="O22" s="34">
        <f t="shared" si="10"/>
        <v>125</v>
      </c>
      <c r="P22" s="34">
        <f t="shared" si="10"/>
        <v>125</v>
      </c>
      <c r="Q22" s="34">
        <f t="shared" si="10"/>
        <v>0</v>
      </c>
      <c r="R22" s="34">
        <f t="shared" si="10"/>
        <v>0</v>
      </c>
      <c r="S22" s="34">
        <f t="shared" si="10"/>
        <v>0</v>
      </c>
      <c r="T22" s="34">
        <f t="shared" si="10"/>
        <v>0</v>
      </c>
      <c r="U22" s="34">
        <f t="shared" si="10"/>
        <v>0</v>
      </c>
      <c r="V22" s="34">
        <f t="shared" si="10"/>
        <v>0</v>
      </c>
      <c r="W22" s="34">
        <f t="shared" si="10"/>
        <v>0</v>
      </c>
      <c r="X22" s="34">
        <f t="shared" si="10"/>
        <v>0</v>
      </c>
      <c r="Y22" s="34">
        <f t="shared" si="10"/>
        <v>0</v>
      </c>
      <c r="Z22" s="34">
        <f t="shared" si="10"/>
        <v>0</v>
      </c>
      <c r="AA22" s="34">
        <f t="shared" si="10"/>
        <v>0</v>
      </c>
      <c r="AB22" s="34">
        <f t="shared" si="10"/>
        <v>0</v>
      </c>
      <c r="AC22" s="34">
        <f t="shared" si="10"/>
        <v>0</v>
      </c>
      <c r="AD22" s="34">
        <f t="shared" si="10"/>
        <v>0</v>
      </c>
      <c r="AE22" s="34">
        <f t="shared" si="10"/>
        <v>0</v>
      </c>
      <c r="AF22" s="34">
        <f t="shared" si="10"/>
        <v>0</v>
      </c>
      <c r="AG22" s="34">
        <f t="shared" si="10"/>
        <v>0</v>
      </c>
      <c r="AH22" s="34">
        <f t="shared" si="10"/>
        <v>0</v>
      </c>
      <c r="AI22" s="34">
        <f t="shared" si="10"/>
        <v>0</v>
      </c>
      <c r="AJ22" s="34">
        <f t="shared" si="10"/>
        <v>0</v>
      </c>
      <c r="AK22" s="34">
        <f t="shared" si="10"/>
        <v>0</v>
      </c>
      <c r="AL22" s="34">
        <f t="shared" si="10"/>
        <v>0</v>
      </c>
      <c r="AM22" s="34">
        <f t="shared" si="10"/>
        <v>0</v>
      </c>
      <c r="AN22" s="34">
        <f t="shared" si="10"/>
        <v>0</v>
      </c>
      <c r="AO22" s="34">
        <f t="shared" si="10"/>
        <v>0</v>
      </c>
      <c r="AP22" s="34">
        <f t="shared" si="10"/>
        <v>0</v>
      </c>
      <c r="AQ22" s="34">
        <f t="shared" si="10"/>
        <v>0</v>
      </c>
      <c r="AR22" s="34">
        <f t="shared" si="10"/>
        <v>0</v>
      </c>
      <c r="AS22" s="34">
        <f t="shared" si="10"/>
        <v>0</v>
      </c>
      <c r="AT22" s="34">
        <f t="shared" si="10"/>
        <v>0</v>
      </c>
    </row>
    <row r="23" spans="2:46" x14ac:dyDescent="0.2">
      <c r="B23" s="69" t="s">
        <v>19</v>
      </c>
      <c r="C23" s="70"/>
      <c r="D23" s="71"/>
      <c r="E23" s="70"/>
      <c r="F23" s="72"/>
      <c r="H23" s="73" t="s">
        <v>29</v>
      </c>
      <c r="I23" s="53">
        <f t="shared" si="9"/>
        <v>499.99999999999994</v>
      </c>
      <c r="J23" s="39">
        <v>0</v>
      </c>
      <c r="K23" s="39">
        <f t="shared" si="10"/>
        <v>83.333333333333329</v>
      </c>
      <c r="L23" s="39">
        <f t="shared" si="10"/>
        <v>83.333333333333329</v>
      </c>
      <c r="M23" s="39">
        <f t="shared" si="10"/>
        <v>83.333333333333329</v>
      </c>
      <c r="N23" s="39">
        <f t="shared" si="10"/>
        <v>83.333333333333329</v>
      </c>
      <c r="O23" s="39">
        <f t="shared" si="10"/>
        <v>83.333333333333329</v>
      </c>
      <c r="P23" s="39">
        <f t="shared" si="10"/>
        <v>83.333333333333329</v>
      </c>
      <c r="Q23" s="39">
        <f t="shared" si="10"/>
        <v>0</v>
      </c>
      <c r="R23" s="39">
        <f t="shared" si="10"/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  <c r="V23" s="39">
        <f t="shared" si="10"/>
        <v>0</v>
      </c>
      <c r="W23" s="39">
        <f t="shared" si="10"/>
        <v>0</v>
      </c>
      <c r="X23" s="39">
        <f t="shared" si="10"/>
        <v>0</v>
      </c>
      <c r="Y23" s="39">
        <f t="shared" si="10"/>
        <v>0</v>
      </c>
      <c r="Z23" s="39">
        <f t="shared" si="10"/>
        <v>0</v>
      </c>
      <c r="AA23" s="39">
        <f t="shared" si="10"/>
        <v>0</v>
      </c>
      <c r="AB23" s="39">
        <f t="shared" si="10"/>
        <v>0</v>
      </c>
      <c r="AC23" s="39">
        <f t="shared" si="10"/>
        <v>0</v>
      </c>
      <c r="AD23" s="39">
        <f t="shared" si="10"/>
        <v>0</v>
      </c>
      <c r="AE23" s="39">
        <f t="shared" si="10"/>
        <v>0</v>
      </c>
      <c r="AF23" s="39">
        <f t="shared" si="10"/>
        <v>0</v>
      </c>
      <c r="AG23" s="39">
        <f t="shared" si="10"/>
        <v>0</v>
      </c>
      <c r="AH23" s="39">
        <f t="shared" si="10"/>
        <v>0</v>
      </c>
      <c r="AI23" s="39">
        <f t="shared" si="10"/>
        <v>0</v>
      </c>
      <c r="AJ23" s="39">
        <f t="shared" si="10"/>
        <v>0</v>
      </c>
      <c r="AK23" s="39">
        <f t="shared" si="10"/>
        <v>0</v>
      </c>
      <c r="AL23" s="39">
        <f t="shared" si="10"/>
        <v>0</v>
      </c>
      <c r="AM23" s="39">
        <f t="shared" si="10"/>
        <v>0</v>
      </c>
      <c r="AN23" s="39">
        <f t="shared" si="10"/>
        <v>0</v>
      </c>
      <c r="AO23" s="39">
        <f t="shared" si="10"/>
        <v>0</v>
      </c>
      <c r="AP23" s="39">
        <f t="shared" si="10"/>
        <v>0</v>
      </c>
      <c r="AQ23" s="39">
        <f t="shared" si="10"/>
        <v>0</v>
      </c>
      <c r="AR23" s="39">
        <f t="shared" si="10"/>
        <v>0</v>
      </c>
      <c r="AS23" s="39">
        <f t="shared" si="10"/>
        <v>0</v>
      </c>
      <c r="AT23" s="39">
        <f t="shared" si="10"/>
        <v>0</v>
      </c>
    </row>
    <row r="24" spans="2:46" x14ac:dyDescent="0.2">
      <c r="B24" s="74" t="s">
        <v>30</v>
      </c>
      <c r="C24" s="75"/>
      <c r="D24" s="75"/>
      <c r="E24" s="75"/>
      <c r="F24" s="76">
        <v>50000</v>
      </c>
      <c r="H24" s="68" t="s">
        <v>31</v>
      </c>
      <c r="I24" s="57">
        <f t="shared" si="9"/>
        <v>499.99999999999994</v>
      </c>
      <c r="J24" s="77">
        <v>0</v>
      </c>
      <c r="K24" s="77">
        <f t="shared" si="10"/>
        <v>83.333333333333329</v>
      </c>
      <c r="L24" s="77">
        <f t="shared" si="10"/>
        <v>83.333333333333329</v>
      </c>
      <c r="M24" s="77">
        <f t="shared" si="10"/>
        <v>83.333333333333329</v>
      </c>
      <c r="N24" s="77">
        <f t="shared" si="10"/>
        <v>83.333333333333329</v>
      </c>
      <c r="O24" s="77">
        <f t="shared" si="10"/>
        <v>83.333333333333329</v>
      </c>
      <c r="P24" s="77">
        <f t="shared" si="10"/>
        <v>83.333333333333329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77">
        <f t="shared" si="10"/>
        <v>0</v>
      </c>
      <c r="Y24" s="77">
        <f t="shared" si="10"/>
        <v>0</v>
      </c>
      <c r="Z24" s="77">
        <f t="shared" si="10"/>
        <v>0</v>
      </c>
      <c r="AA24" s="77">
        <f t="shared" si="10"/>
        <v>0</v>
      </c>
      <c r="AB24" s="77">
        <f t="shared" si="10"/>
        <v>0</v>
      </c>
      <c r="AC24" s="77">
        <f t="shared" si="10"/>
        <v>0</v>
      </c>
      <c r="AD24" s="77">
        <f t="shared" si="10"/>
        <v>0</v>
      </c>
      <c r="AE24" s="77">
        <f t="shared" si="10"/>
        <v>0</v>
      </c>
      <c r="AF24" s="77">
        <f t="shared" si="10"/>
        <v>0</v>
      </c>
      <c r="AG24" s="77">
        <f t="shared" si="10"/>
        <v>0</v>
      </c>
      <c r="AH24" s="77">
        <f t="shared" si="10"/>
        <v>0</v>
      </c>
      <c r="AI24" s="77">
        <f t="shared" si="10"/>
        <v>0</v>
      </c>
      <c r="AJ24" s="77">
        <f t="shared" si="10"/>
        <v>0</v>
      </c>
      <c r="AK24" s="77">
        <f t="shared" si="10"/>
        <v>0</v>
      </c>
      <c r="AL24" s="77">
        <f t="shared" si="10"/>
        <v>0</v>
      </c>
      <c r="AM24" s="77">
        <f t="shared" si="10"/>
        <v>0</v>
      </c>
      <c r="AN24" s="77">
        <f t="shared" si="10"/>
        <v>0</v>
      </c>
      <c r="AO24" s="77">
        <f t="shared" si="10"/>
        <v>0</v>
      </c>
      <c r="AP24" s="77">
        <f t="shared" si="10"/>
        <v>0</v>
      </c>
      <c r="AQ24" s="77">
        <f t="shared" si="10"/>
        <v>0</v>
      </c>
      <c r="AR24" s="77">
        <f t="shared" si="10"/>
        <v>0</v>
      </c>
      <c r="AS24" s="77">
        <f t="shared" si="10"/>
        <v>0</v>
      </c>
      <c r="AT24" s="77">
        <f t="shared" si="10"/>
        <v>0</v>
      </c>
    </row>
    <row r="25" spans="2:46" x14ac:dyDescent="0.2">
      <c r="B25" s="74" t="s">
        <v>32</v>
      </c>
      <c r="C25" s="75"/>
      <c r="D25" s="75"/>
      <c r="E25" s="75"/>
      <c r="F25" s="76">
        <v>1</v>
      </c>
      <c r="H25" s="78" t="s">
        <v>33</v>
      </c>
      <c r="I25" s="53">
        <f t="shared" si="9"/>
        <v>1749.9999999999995</v>
      </c>
      <c r="J25" s="39">
        <f t="shared" ref="J25:AO25" si="11">SUM(J22:J24)</f>
        <v>0</v>
      </c>
      <c r="K25" s="39">
        <f t="shared" si="11"/>
        <v>291.66666666666663</v>
      </c>
      <c r="L25" s="39">
        <f t="shared" si="11"/>
        <v>291.66666666666663</v>
      </c>
      <c r="M25" s="39">
        <f t="shared" si="11"/>
        <v>291.66666666666663</v>
      </c>
      <c r="N25" s="39">
        <f t="shared" si="11"/>
        <v>291.66666666666663</v>
      </c>
      <c r="O25" s="39">
        <f t="shared" si="11"/>
        <v>291.66666666666663</v>
      </c>
      <c r="P25" s="39">
        <f t="shared" si="11"/>
        <v>291.66666666666663</v>
      </c>
      <c r="Q25" s="39">
        <f t="shared" si="11"/>
        <v>0</v>
      </c>
      <c r="R25" s="39">
        <f t="shared" si="11"/>
        <v>0</v>
      </c>
      <c r="S25" s="39">
        <f t="shared" si="11"/>
        <v>0</v>
      </c>
      <c r="T25" s="39">
        <f t="shared" si="11"/>
        <v>0</v>
      </c>
      <c r="U25" s="39">
        <f t="shared" si="11"/>
        <v>0</v>
      </c>
      <c r="V25" s="39">
        <f t="shared" si="11"/>
        <v>0</v>
      </c>
      <c r="W25" s="39">
        <f t="shared" si="11"/>
        <v>0</v>
      </c>
      <c r="X25" s="39">
        <f t="shared" si="11"/>
        <v>0</v>
      </c>
      <c r="Y25" s="39">
        <f t="shared" si="11"/>
        <v>0</v>
      </c>
      <c r="Z25" s="39">
        <f t="shared" si="11"/>
        <v>0</v>
      </c>
      <c r="AA25" s="39">
        <f t="shared" si="11"/>
        <v>0</v>
      </c>
      <c r="AB25" s="39">
        <f t="shared" si="11"/>
        <v>0</v>
      </c>
      <c r="AC25" s="39">
        <f t="shared" si="11"/>
        <v>0</v>
      </c>
      <c r="AD25" s="39">
        <f t="shared" si="11"/>
        <v>0</v>
      </c>
      <c r="AE25" s="39">
        <f t="shared" si="11"/>
        <v>0</v>
      </c>
      <c r="AF25" s="39">
        <f t="shared" si="11"/>
        <v>0</v>
      </c>
      <c r="AG25" s="39">
        <f t="shared" si="11"/>
        <v>0</v>
      </c>
      <c r="AH25" s="39">
        <f t="shared" si="11"/>
        <v>0</v>
      </c>
      <c r="AI25" s="39">
        <f t="shared" si="11"/>
        <v>0</v>
      </c>
      <c r="AJ25" s="39">
        <f t="shared" si="11"/>
        <v>0</v>
      </c>
      <c r="AK25" s="39">
        <f t="shared" si="11"/>
        <v>0</v>
      </c>
      <c r="AL25" s="39">
        <f t="shared" si="11"/>
        <v>0</v>
      </c>
      <c r="AM25" s="39">
        <f t="shared" si="11"/>
        <v>0</v>
      </c>
      <c r="AN25" s="39">
        <f t="shared" si="11"/>
        <v>0</v>
      </c>
      <c r="AO25" s="39">
        <f t="shared" si="11"/>
        <v>0</v>
      </c>
      <c r="AP25" s="39">
        <f t="shared" ref="AP25:AT25" si="12">SUM(AP22:AP24)</f>
        <v>0</v>
      </c>
      <c r="AQ25" s="39">
        <f t="shared" si="12"/>
        <v>0</v>
      </c>
      <c r="AR25" s="39">
        <f t="shared" si="12"/>
        <v>0</v>
      </c>
      <c r="AS25" s="39">
        <f t="shared" si="12"/>
        <v>0</v>
      </c>
      <c r="AT25" s="39">
        <f t="shared" si="12"/>
        <v>0</v>
      </c>
    </row>
    <row r="26" spans="2:46" x14ac:dyDescent="0.2">
      <c r="B26" s="74" t="s">
        <v>34</v>
      </c>
      <c r="C26" s="75"/>
      <c r="D26" s="75"/>
      <c r="E26" s="75"/>
      <c r="F26" s="76">
        <f>F24*0.025</f>
        <v>1250</v>
      </c>
      <c r="H26" s="47"/>
      <c r="I26" s="51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</row>
    <row r="27" spans="2:46" x14ac:dyDescent="0.2">
      <c r="B27" s="74" t="s">
        <v>35</v>
      </c>
      <c r="C27" s="75"/>
      <c r="D27" s="75"/>
      <c r="E27" s="75"/>
      <c r="F27" s="79">
        <v>2</v>
      </c>
      <c r="H27" s="78" t="s">
        <v>36</v>
      </c>
      <c r="I27" s="53">
        <f>SUM(J27:AT27)</f>
        <v>160000</v>
      </c>
      <c r="J27" s="39">
        <f t="shared" ref="J27:AT27" si="13">IF(AND(J7&lt;=$F$33+$F$38,J7&gt;$F$33),($F$39*$F$31)/$F$38,0)</f>
        <v>0</v>
      </c>
      <c r="K27" s="39">
        <f t="shared" si="13"/>
        <v>0</v>
      </c>
      <c r="L27" s="39">
        <f t="shared" si="13"/>
        <v>0</v>
      </c>
      <c r="M27" s="39">
        <f t="shared" si="13"/>
        <v>0</v>
      </c>
      <c r="N27" s="39">
        <f t="shared" si="13"/>
        <v>0</v>
      </c>
      <c r="O27" s="39">
        <f t="shared" si="13"/>
        <v>0</v>
      </c>
      <c r="P27" s="39">
        <f t="shared" si="13"/>
        <v>0</v>
      </c>
      <c r="Q27" s="39">
        <f t="shared" si="13"/>
        <v>26666.666666666668</v>
      </c>
      <c r="R27" s="39">
        <f t="shared" si="13"/>
        <v>26666.666666666668</v>
      </c>
      <c r="S27" s="39">
        <f t="shared" si="13"/>
        <v>26666.666666666668</v>
      </c>
      <c r="T27" s="39">
        <f t="shared" si="13"/>
        <v>26666.666666666668</v>
      </c>
      <c r="U27" s="39">
        <f t="shared" si="13"/>
        <v>26666.666666666668</v>
      </c>
      <c r="V27" s="39">
        <f t="shared" si="13"/>
        <v>26666.666666666668</v>
      </c>
      <c r="W27" s="39">
        <f t="shared" si="13"/>
        <v>0</v>
      </c>
      <c r="X27" s="39">
        <f t="shared" si="13"/>
        <v>0</v>
      </c>
      <c r="Y27" s="39">
        <f t="shared" si="13"/>
        <v>0</v>
      </c>
      <c r="Z27" s="39">
        <f t="shared" si="13"/>
        <v>0</v>
      </c>
      <c r="AA27" s="39">
        <f t="shared" si="13"/>
        <v>0</v>
      </c>
      <c r="AB27" s="39">
        <f t="shared" si="13"/>
        <v>0</v>
      </c>
      <c r="AC27" s="39">
        <f t="shared" si="13"/>
        <v>0</v>
      </c>
      <c r="AD27" s="39">
        <f t="shared" si="13"/>
        <v>0</v>
      </c>
      <c r="AE27" s="39">
        <f t="shared" si="13"/>
        <v>0</v>
      </c>
      <c r="AF27" s="39">
        <f t="shared" si="13"/>
        <v>0</v>
      </c>
      <c r="AG27" s="39">
        <f t="shared" si="13"/>
        <v>0</v>
      </c>
      <c r="AH27" s="39">
        <f t="shared" si="13"/>
        <v>0</v>
      </c>
      <c r="AI27" s="39">
        <f t="shared" si="13"/>
        <v>0</v>
      </c>
      <c r="AJ27" s="39">
        <f t="shared" si="13"/>
        <v>0</v>
      </c>
      <c r="AK27" s="39">
        <f t="shared" si="13"/>
        <v>0</v>
      </c>
      <c r="AL27" s="39">
        <f t="shared" si="13"/>
        <v>0</v>
      </c>
      <c r="AM27" s="39">
        <f t="shared" si="13"/>
        <v>0</v>
      </c>
      <c r="AN27" s="39">
        <f t="shared" si="13"/>
        <v>0</v>
      </c>
      <c r="AO27" s="39">
        <f t="shared" si="13"/>
        <v>0</v>
      </c>
      <c r="AP27" s="39">
        <f t="shared" si="13"/>
        <v>0</v>
      </c>
      <c r="AQ27" s="39">
        <f t="shared" si="13"/>
        <v>0</v>
      </c>
      <c r="AR27" s="39">
        <f t="shared" si="13"/>
        <v>0</v>
      </c>
      <c r="AS27" s="39">
        <f t="shared" si="13"/>
        <v>0</v>
      </c>
      <c r="AT27" s="39">
        <f t="shared" si="13"/>
        <v>0</v>
      </c>
    </row>
    <row r="28" spans="2:46" s="9" customFormat="1" x14ac:dyDescent="0.2">
      <c r="B28" s="74" t="s">
        <v>37</v>
      </c>
      <c r="C28" s="75"/>
      <c r="D28" s="75"/>
      <c r="E28" s="75"/>
      <c r="F28" s="80">
        <f>F33+1</f>
        <v>7</v>
      </c>
      <c r="H28" s="47"/>
      <c r="I28" s="51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</row>
    <row r="29" spans="2:46" x14ac:dyDescent="0.2">
      <c r="B29" s="74" t="s">
        <v>22</v>
      </c>
      <c r="C29" s="81"/>
      <c r="D29" s="75"/>
      <c r="E29" s="81"/>
      <c r="F29" s="76">
        <v>1500</v>
      </c>
      <c r="H29" s="82" t="s">
        <v>38</v>
      </c>
      <c r="I29" s="48">
        <f>SUM(J29:AT29)</f>
        <v>214499.99999999997</v>
      </c>
      <c r="J29" s="83">
        <f t="shared" ref="J29:AT29" si="14">J25+J19+J27</f>
        <v>1</v>
      </c>
      <c r="K29" s="83">
        <f t="shared" si="14"/>
        <v>916.66666666666663</v>
      </c>
      <c r="L29" s="83">
        <f t="shared" si="14"/>
        <v>916.66666666666663</v>
      </c>
      <c r="M29" s="83">
        <f t="shared" si="14"/>
        <v>291.66666666666663</v>
      </c>
      <c r="N29" s="83">
        <f t="shared" si="14"/>
        <v>291.66666666666663</v>
      </c>
      <c r="O29" s="83">
        <f t="shared" si="14"/>
        <v>291.66666666666663</v>
      </c>
      <c r="P29" s="83">
        <f t="shared" si="14"/>
        <v>291.66666666666663</v>
      </c>
      <c r="Q29" s="83">
        <f>Q25+Q19+Q27</f>
        <v>78165.666666666672</v>
      </c>
      <c r="R29" s="83">
        <f t="shared" si="14"/>
        <v>26666.666666666668</v>
      </c>
      <c r="S29" s="83">
        <f t="shared" si="14"/>
        <v>26666.666666666668</v>
      </c>
      <c r="T29" s="83">
        <f t="shared" si="14"/>
        <v>26666.666666666668</v>
      </c>
      <c r="U29" s="83">
        <f t="shared" si="14"/>
        <v>26666.666666666668</v>
      </c>
      <c r="V29" s="83">
        <f t="shared" si="14"/>
        <v>26666.666666666668</v>
      </c>
      <c r="W29" s="83">
        <f t="shared" si="14"/>
        <v>0</v>
      </c>
      <c r="X29" s="83">
        <f t="shared" si="14"/>
        <v>0</v>
      </c>
      <c r="Y29" s="83">
        <f t="shared" si="14"/>
        <v>0</v>
      </c>
      <c r="Z29" s="83">
        <f t="shared" si="14"/>
        <v>0</v>
      </c>
      <c r="AA29" s="83">
        <f t="shared" si="14"/>
        <v>0</v>
      </c>
      <c r="AB29" s="83">
        <f t="shared" si="14"/>
        <v>0</v>
      </c>
      <c r="AC29" s="83">
        <f t="shared" si="14"/>
        <v>0</v>
      </c>
      <c r="AD29" s="83">
        <f t="shared" si="14"/>
        <v>0</v>
      </c>
      <c r="AE29" s="83">
        <f t="shared" si="14"/>
        <v>0</v>
      </c>
      <c r="AF29" s="83">
        <f t="shared" si="14"/>
        <v>0</v>
      </c>
      <c r="AG29" s="83">
        <f t="shared" si="14"/>
        <v>0</v>
      </c>
      <c r="AH29" s="83">
        <f t="shared" si="14"/>
        <v>0</v>
      </c>
      <c r="AI29" s="83">
        <f t="shared" si="14"/>
        <v>0</v>
      </c>
      <c r="AJ29" s="83">
        <f t="shared" si="14"/>
        <v>0</v>
      </c>
      <c r="AK29" s="83">
        <f t="shared" si="14"/>
        <v>0</v>
      </c>
      <c r="AL29" s="83">
        <f t="shared" si="14"/>
        <v>0</v>
      </c>
      <c r="AM29" s="83">
        <f t="shared" si="14"/>
        <v>0</v>
      </c>
      <c r="AN29" s="83">
        <f t="shared" si="14"/>
        <v>0</v>
      </c>
      <c r="AO29" s="83">
        <f t="shared" si="14"/>
        <v>0</v>
      </c>
      <c r="AP29" s="83">
        <f t="shared" si="14"/>
        <v>0</v>
      </c>
      <c r="AQ29" s="83">
        <f t="shared" si="14"/>
        <v>0</v>
      </c>
      <c r="AR29" s="83">
        <f t="shared" si="14"/>
        <v>0</v>
      </c>
      <c r="AS29" s="83">
        <f t="shared" si="14"/>
        <v>0</v>
      </c>
      <c r="AT29" s="83">
        <f t="shared" si="14"/>
        <v>0</v>
      </c>
    </row>
    <row r="30" spans="2:46" s="9" customFormat="1" x14ac:dyDescent="0.2">
      <c r="B30" s="74" t="s">
        <v>39</v>
      </c>
      <c r="C30" s="75"/>
      <c r="D30" s="75"/>
      <c r="E30" s="75"/>
      <c r="F30" s="84">
        <v>1.5</v>
      </c>
      <c r="H30" s="47"/>
      <c r="I30" s="51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</row>
    <row r="31" spans="2:46" x14ac:dyDescent="0.2">
      <c r="B31" s="85" t="s">
        <v>40</v>
      </c>
      <c r="C31" s="81"/>
      <c r="D31" s="75"/>
      <c r="E31" s="75"/>
      <c r="F31" s="79">
        <v>4</v>
      </c>
      <c r="H31" s="37" t="s">
        <v>41</v>
      </c>
      <c r="I31" s="48">
        <f t="shared" ref="I31:AT31" si="15">-I29+I11</f>
        <v>61300.000000000029</v>
      </c>
      <c r="J31" s="48">
        <f t="shared" si="15"/>
        <v>-1</v>
      </c>
      <c r="K31" s="48">
        <f t="shared" si="15"/>
        <v>-916.66666666666663</v>
      </c>
      <c r="L31" s="48">
        <f t="shared" si="15"/>
        <v>-916.66666666666663</v>
      </c>
      <c r="M31" s="48">
        <f t="shared" si="15"/>
        <v>-291.66666666666663</v>
      </c>
      <c r="N31" s="48">
        <f t="shared" si="15"/>
        <v>-291.66666666666663</v>
      </c>
      <c r="O31" s="48">
        <f t="shared" si="15"/>
        <v>-291.66666666666663</v>
      </c>
      <c r="P31" s="48">
        <f t="shared" si="15"/>
        <v>-291.66666666666663</v>
      </c>
      <c r="Q31" s="48">
        <f t="shared" si="15"/>
        <v>-78165.666666666672</v>
      </c>
      <c r="R31" s="48">
        <f t="shared" si="15"/>
        <v>-26666.666666666668</v>
      </c>
      <c r="S31" s="48">
        <f t="shared" si="15"/>
        <v>-26666.666666666668</v>
      </c>
      <c r="T31" s="48">
        <f t="shared" si="15"/>
        <v>-26666.666666666668</v>
      </c>
      <c r="U31" s="48">
        <f t="shared" si="15"/>
        <v>-26666.666666666668</v>
      </c>
      <c r="V31" s="48">
        <f t="shared" si="15"/>
        <v>-26666.666666666668</v>
      </c>
      <c r="W31" s="48">
        <f t="shared" si="15"/>
        <v>91933.333333333328</v>
      </c>
      <c r="X31" s="48">
        <f t="shared" si="15"/>
        <v>91933.333333333328</v>
      </c>
      <c r="Y31" s="48">
        <f t="shared" si="15"/>
        <v>91933.333333333328</v>
      </c>
      <c r="Z31" s="48">
        <f t="shared" si="15"/>
        <v>0</v>
      </c>
      <c r="AA31" s="48">
        <f t="shared" si="15"/>
        <v>0</v>
      </c>
      <c r="AB31" s="48">
        <f t="shared" si="15"/>
        <v>0</v>
      </c>
      <c r="AC31" s="48">
        <f t="shared" si="15"/>
        <v>0</v>
      </c>
      <c r="AD31" s="48">
        <f t="shared" si="15"/>
        <v>0</v>
      </c>
      <c r="AE31" s="48">
        <f t="shared" si="15"/>
        <v>0</v>
      </c>
      <c r="AF31" s="48">
        <f t="shared" si="15"/>
        <v>0</v>
      </c>
      <c r="AG31" s="48">
        <f t="shared" si="15"/>
        <v>0</v>
      </c>
      <c r="AH31" s="48">
        <f t="shared" si="15"/>
        <v>0</v>
      </c>
      <c r="AI31" s="48">
        <f t="shared" si="15"/>
        <v>0</v>
      </c>
      <c r="AJ31" s="48">
        <f t="shared" si="15"/>
        <v>0</v>
      </c>
      <c r="AK31" s="48">
        <f t="shared" si="15"/>
        <v>0</v>
      </c>
      <c r="AL31" s="48">
        <f t="shared" si="15"/>
        <v>0</v>
      </c>
      <c r="AM31" s="48">
        <f t="shared" si="15"/>
        <v>0</v>
      </c>
      <c r="AN31" s="48">
        <f t="shared" si="15"/>
        <v>0</v>
      </c>
      <c r="AO31" s="48">
        <f t="shared" si="15"/>
        <v>0</v>
      </c>
      <c r="AP31" s="48">
        <f t="shared" si="15"/>
        <v>0</v>
      </c>
      <c r="AQ31" s="48">
        <f t="shared" si="15"/>
        <v>0</v>
      </c>
      <c r="AR31" s="48">
        <f t="shared" si="15"/>
        <v>0</v>
      </c>
      <c r="AS31" s="48">
        <f t="shared" si="15"/>
        <v>0</v>
      </c>
      <c r="AT31" s="48">
        <f t="shared" si="15"/>
        <v>0</v>
      </c>
    </row>
    <row r="32" spans="2:46" x14ac:dyDescent="0.2">
      <c r="B32" s="86" t="s">
        <v>42</v>
      </c>
      <c r="C32" s="70"/>
      <c r="D32" s="87"/>
      <c r="E32" s="70"/>
      <c r="F32" s="88"/>
      <c r="H32" s="89" t="s">
        <v>8</v>
      </c>
      <c r="I32" s="90">
        <f>XIRR(J31:Y31,$J$6:$Y$6)</f>
        <v>0.77322310209274292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</row>
    <row r="33" spans="2:46" x14ac:dyDescent="0.2">
      <c r="B33" s="85" t="s">
        <v>43</v>
      </c>
      <c r="C33" s="75"/>
      <c r="D33" s="92"/>
      <c r="E33" s="75"/>
      <c r="F33" s="79">
        <v>6</v>
      </c>
      <c r="H33" s="93" t="s">
        <v>10</v>
      </c>
      <c r="I33" s="94">
        <f>I34/-I35</f>
        <v>1.2857808857808859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</row>
    <row r="34" spans="2:46" x14ac:dyDescent="0.2">
      <c r="B34" s="85" t="s">
        <v>44</v>
      </c>
      <c r="C34" s="75"/>
      <c r="D34" s="92"/>
      <c r="E34" s="75"/>
      <c r="F34" s="76">
        <v>750</v>
      </c>
      <c r="H34" t="s">
        <v>45</v>
      </c>
      <c r="I34" s="95">
        <f>SUMIF($J$31:$AT$31,"&gt;0")</f>
        <v>275800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</row>
    <row r="35" spans="2:46" x14ac:dyDescent="0.2">
      <c r="B35" s="85" t="s">
        <v>29</v>
      </c>
      <c r="C35" s="75"/>
      <c r="D35" s="92"/>
      <c r="E35" s="75"/>
      <c r="F35" s="76">
        <v>500</v>
      </c>
      <c r="H35" t="s">
        <v>46</v>
      </c>
      <c r="I35" s="96">
        <f>SUMIF($J$31:$AT$31,"&lt;0")</f>
        <v>-214499.99999999997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</row>
    <row r="36" spans="2:46" x14ac:dyDescent="0.2">
      <c r="B36" s="85" t="s">
        <v>47</v>
      </c>
      <c r="C36" s="75"/>
      <c r="D36" s="92"/>
      <c r="E36" s="75"/>
      <c r="F36" s="76">
        <v>500</v>
      </c>
      <c r="H36" t="s">
        <v>14</v>
      </c>
      <c r="I36" s="95">
        <f>SUM(I34:I35)</f>
        <v>61300.000000000029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</row>
    <row r="37" spans="2:46" x14ac:dyDescent="0.2">
      <c r="B37" s="86" t="s">
        <v>48</v>
      </c>
      <c r="C37" s="70"/>
      <c r="D37" s="87"/>
      <c r="E37" s="97"/>
      <c r="F37" s="88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</row>
    <row r="38" spans="2:46" ht="16" x14ac:dyDescent="0.2">
      <c r="B38" s="85" t="s">
        <v>49</v>
      </c>
      <c r="C38" s="75"/>
      <c r="D38" s="92"/>
      <c r="E38" s="75"/>
      <c r="F38" s="79">
        <v>6</v>
      </c>
      <c r="H38" s="98" t="s">
        <v>50</v>
      </c>
      <c r="I38" s="99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</row>
    <row r="39" spans="2:46" x14ac:dyDescent="0.2">
      <c r="B39" s="85" t="s">
        <v>51</v>
      </c>
      <c r="C39" s="81"/>
      <c r="D39" s="92"/>
      <c r="E39" s="75"/>
      <c r="F39" s="76">
        <v>40000</v>
      </c>
      <c r="H39" s="32" t="s">
        <v>9</v>
      </c>
      <c r="I39" s="101" t="s">
        <v>6</v>
      </c>
      <c r="J39" s="102">
        <f t="shared" ref="J39:AT39" si="16">J7</f>
        <v>0</v>
      </c>
      <c r="K39" s="102">
        <f t="shared" si="16"/>
        <v>1</v>
      </c>
      <c r="L39" s="102">
        <f t="shared" si="16"/>
        <v>2</v>
      </c>
      <c r="M39" s="102">
        <f t="shared" si="16"/>
        <v>3</v>
      </c>
      <c r="N39" s="102">
        <f t="shared" si="16"/>
        <v>4</v>
      </c>
      <c r="O39" s="102">
        <f t="shared" si="16"/>
        <v>5</v>
      </c>
      <c r="P39" s="102">
        <f t="shared" si="16"/>
        <v>6</v>
      </c>
      <c r="Q39" s="102">
        <f t="shared" si="16"/>
        <v>7</v>
      </c>
      <c r="R39" s="102">
        <f t="shared" si="16"/>
        <v>8</v>
      </c>
      <c r="S39" s="102">
        <f t="shared" si="16"/>
        <v>9</v>
      </c>
      <c r="T39" s="102">
        <f t="shared" si="16"/>
        <v>10</v>
      </c>
      <c r="U39" s="102">
        <f t="shared" si="16"/>
        <v>11</v>
      </c>
      <c r="V39" s="102">
        <f t="shared" si="16"/>
        <v>12</v>
      </c>
      <c r="W39" s="102">
        <f t="shared" si="16"/>
        <v>13</v>
      </c>
      <c r="X39" s="102">
        <f t="shared" si="16"/>
        <v>14</v>
      </c>
      <c r="Y39" s="102">
        <f t="shared" si="16"/>
        <v>15</v>
      </c>
      <c r="Z39" s="102">
        <f t="shared" si="16"/>
        <v>16</v>
      </c>
      <c r="AA39" s="102">
        <f t="shared" si="16"/>
        <v>17</v>
      </c>
      <c r="AB39" s="102">
        <f t="shared" si="16"/>
        <v>18</v>
      </c>
      <c r="AC39" s="102">
        <f t="shared" si="16"/>
        <v>19</v>
      </c>
      <c r="AD39" s="102">
        <f t="shared" si="16"/>
        <v>20</v>
      </c>
      <c r="AE39" s="102">
        <f t="shared" si="16"/>
        <v>21</v>
      </c>
      <c r="AF39" s="102">
        <f t="shared" si="16"/>
        <v>22</v>
      </c>
      <c r="AG39" s="102">
        <f t="shared" si="16"/>
        <v>23</v>
      </c>
      <c r="AH39" s="102">
        <f t="shared" si="16"/>
        <v>24</v>
      </c>
      <c r="AI39" s="102">
        <f t="shared" si="16"/>
        <v>25</v>
      </c>
      <c r="AJ39" s="102">
        <f t="shared" si="16"/>
        <v>26</v>
      </c>
      <c r="AK39" s="102">
        <f t="shared" si="16"/>
        <v>27</v>
      </c>
      <c r="AL39" s="102">
        <f t="shared" si="16"/>
        <v>28</v>
      </c>
      <c r="AM39" s="102">
        <f t="shared" si="16"/>
        <v>29</v>
      </c>
      <c r="AN39" s="102">
        <f t="shared" si="16"/>
        <v>30</v>
      </c>
      <c r="AO39" s="102">
        <f t="shared" si="16"/>
        <v>31</v>
      </c>
      <c r="AP39" s="102">
        <f t="shared" si="16"/>
        <v>32</v>
      </c>
      <c r="AQ39" s="102">
        <f t="shared" si="16"/>
        <v>33</v>
      </c>
      <c r="AR39" s="102">
        <f t="shared" si="16"/>
        <v>34</v>
      </c>
      <c r="AS39" s="102">
        <f t="shared" si="16"/>
        <v>35</v>
      </c>
      <c r="AT39" s="102">
        <f t="shared" si="16"/>
        <v>36</v>
      </c>
    </row>
    <row r="40" spans="2:46" x14ac:dyDescent="0.2">
      <c r="B40" s="86" t="s">
        <v>52</v>
      </c>
      <c r="C40" s="87"/>
      <c r="D40" s="87"/>
      <c r="E40" s="70"/>
      <c r="F40" s="72"/>
      <c r="H40" s="64" t="s">
        <v>53</v>
      </c>
      <c r="I40" s="53">
        <f>SUM(J40:AT40)</f>
        <v>136499.99999999997</v>
      </c>
      <c r="J40" s="39">
        <f t="shared" ref="J40:AT40" si="17">J68</f>
        <v>0</v>
      </c>
      <c r="K40" s="39">
        <f t="shared" si="17"/>
        <v>0</v>
      </c>
      <c r="L40" s="39">
        <f t="shared" si="17"/>
        <v>0</v>
      </c>
      <c r="M40" s="39">
        <f t="shared" si="17"/>
        <v>0</v>
      </c>
      <c r="N40" s="39">
        <f t="shared" si="17"/>
        <v>0</v>
      </c>
      <c r="O40" s="39">
        <f t="shared" si="17"/>
        <v>0</v>
      </c>
      <c r="P40" s="39">
        <f t="shared" si="17"/>
        <v>0</v>
      </c>
      <c r="Q40" s="39">
        <f t="shared" si="17"/>
        <v>3166.6666666667297</v>
      </c>
      <c r="R40" s="39">
        <f t="shared" si="17"/>
        <v>26666.666666666668</v>
      </c>
      <c r="S40" s="39">
        <f t="shared" si="17"/>
        <v>26666.666666666668</v>
      </c>
      <c r="T40" s="39">
        <f t="shared" si="17"/>
        <v>26666.666666666668</v>
      </c>
      <c r="U40" s="39">
        <f t="shared" si="17"/>
        <v>26666.666666666668</v>
      </c>
      <c r="V40" s="39">
        <f t="shared" si="17"/>
        <v>26666.666666666573</v>
      </c>
      <c r="W40" s="39">
        <f t="shared" si="17"/>
        <v>0</v>
      </c>
      <c r="X40" s="39">
        <f t="shared" si="17"/>
        <v>0</v>
      </c>
      <c r="Y40" s="39">
        <f t="shared" si="17"/>
        <v>0</v>
      </c>
      <c r="Z40" s="39">
        <f t="shared" si="17"/>
        <v>0</v>
      </c>
      <c r="AA40" s="39">
        <f t="shared" si="17"/>
        <v>0</v>
      </c>
      <c r="AB40" s="39">
        <f t="shared" si="17"/>
        <v>0</v>
      </c>
      <c r="AC40" s="39">
        <f t="shared" si="17"/>
        <v>0</v>
      </c>
      <c r="AD40" s="39">
        <f t="shared" si="17"/>
        <v>0</v>
      </c>
      <c r="AE40" s="39">
        <f t="shared" si="17"/>
        <v>0</v>
      </c>
      <c r="AF40" s="39">
        <f t="shared" si="17"/>
        <v>0</v>
      </c>
      <c r="AG40" s="39">
        <f t="shared" si="17"/>
        <v>0</v>
      </c>
      <c r="AH40" s="39">
        <f t="shared" si="17"/>
        <v>0</v>
      </c>
      <c r="AI40" s="39">
        <f t="shared" si="17"/>
        <v>0</v>
      </c>
      <c r="AJ40" s="39">
        <f t="shared" si="17"/>
        <v>0</v>
      </c>
      <c r="AK40" s="39">
        <f t="shared" si="17"/>
        <v>0</v>
      </c>
      <c r="AL40" s="39">
        <f t="shared" si="17"/>
        <v>0</v>
      </c>
      <c r="AM40" s="39">
        <f t="shared" si="17"/>
        <v>0</v>
      </c>
      <c r="AN40" s="39">
        <f t="shared" si="17"/>
        <v>0</v>
      </c>
      <c r="AO40" s="39">
        <f t="shared" si="17"/>
        <v>0</v>
      </c>
      <c r="AP40" s="39">
        <f t="shared" si="17"/>
        <v>0</v>
      </c>
      <c r="AQ40" s="39">
        <f t="shared" si="17"/>
        <v>0</v>
      </c>
      <c r="AR40" s="39">
        <f t="shared" si="17"/>
        <v>0</v>
      </c>
      <c r="AS40" s="39">
        <f t="shared" si="17"/>
        <v>0</v>
      </c>
      <c r="AT40" s="39">
        <f t="shared" si="17"/>
        <v>0</v>
      </c>
    </row>
    <row r="41" spans="2:46" s="9" customFormat="1" x14ac:dyDescent="0.2">
      <c r="B41" s="85" t="s">
        <v>54</v>
      </c>
      <c r="C41" s="92"/>
      <c r="D41" s="75"/>
      <c r="E41" s="75"/>
      <c r="F41" s="103">
        <v>0.05</v>
      </c>
      <c r="H41" s="104" t="s">
        <v>55</v>
      </c>
      <c r="I41" s="57">
        <f>SUM(J41:AT41)</f>
        <v>275800</v>
      </c>
      <c r="J41" s="77">
        <f t="shared" ref="J41:AT41" si="18">J10</f>
        <v>0</v>
      </c>
      <c r="K41" s="77">
        <f t="shared" si="18"/>
        <v>0</v>
      </c>
      <c r="L41" s="77">
        <f t="shared" si="18"/>
        <v>0</v>
      </c>
      <c r="M41" s="77">
        <f t="shared" si="18"/>
        <v>0</v>
      </c>
      <c r="N41" s="77">
        <f t="shared" si="18"/>
        <v>0</v>
      </c>
      <c r="O41" s="77">
        <f t="shared" si="18"/>
        <v>0</v>
      </c>
      <c r="P41" s="77">
        <f t="shared" si="18"/>
        <v>0</v>
      </c>
      <c r="Q41" s="77">
        <f t="shared" si="18"/>
        <v>0</v>
      </c>
      <c r="R41" s="77">
        <f t="shared" si="18"/>
        <v>0</v>
      </c>
      <c r="S41" s="77">
        <f t="shared" si="18"/>
        <v>0</v>
      </c>
      <c r="T41" s="77">
        <f t="shared" si="18"/>
        <v>0</v>
      </c>
      <c r="U41" s="77">
        <f t="shared" si="18"/>
        <v>0</v>
      </c>
      <c r="V41" s="77">
        <f t="shared" si="18"/>
        <v>0</v>
      </c>
      <c r="W41" s="77">
        <f t="shared" si="18"/>
        <v>91933.333333333328</v>
      </c>
      <c r="X41" s="77">
        <f t="shared" si="18"/>
        <v>91933.333333333328</v>
      </c>
      <c r="Y41" s="77">
        <f t="shared" si="18"/>
        <v>91933.333333333328</v>
      </c>
      <c r="Z41" s="77">
        <f t="shared" si="18"/>
        <v>0</v>
      </c>
      <c r="AA41" s="77">
        <f t="shared" si="18"/>
        <v>0</v>
      </c>
      <c r="AB41" s="77">
        <f t="shared" si="18"/>
        <v>0</v>
      </c>
      <c r="AC41" s="77">
        <f t="shared" si="18"/>
        <v>0</v>
      </c>
      <c r="AD41" s="77">
        <f t="shared" si="18"/>
        <v>0</v>
      </c>
      <c r="AE41" s="77">
        <f t="shared" si="18"/>
        <v>0</v>
      </c>
      <c r="AF41" s="77">
        <f t="shared" si="18"/>
        <v>0</v>
      </c>
      <c r="AG41" s="77">
        <f t="shared" si="18"/>
        <v>0</v>
      </c>
      <c r="AH41" s="77">
        <f t="shared" si="18"/>
        <v>0</v>
      </c>
      <c r="AI41" s="77">
        <f t="shared" si="18"/>
        <v>0</v>
      </c>
      <c r="AJ41" s="77">
        <f t="shared" si="18"/>
        <v>0</v>
      </c>
      <c r="AK41" s="77">
        <f t="shared" si="18"/>
        <v>0</v>
      </c>
      <c r="AL41" s="77">
        <f t="shared" si="18"/>
        <v>0</v>
      </c>
      <c r="AM41" s="77">
        <f t="shared" si="18"/>
        <v>0</v>
      </c>
      <c r="AN41" s="77">
        <f t="shared" si="18"/>
        <v>0</v>
      </c>
      <c r="AO41" s="77">
        <f t="shared" si="18"/>
        <v>0</v>
      </c>
      <c r="AP41" s="77">
        <f t="shared" si="18"/>
        <v>0</v>
      </c>
      <c r="AQ41" s="77">
        <f t="shared" si="18"/>
        <v>0</v>
      </c>
      <c r="AR41" s="77">
        <f t="shared" si="18"/>
        <v>0</v>
      </c>
      <c r="AS41" s="77">
        <f t="shared" si="18"/>
        <v>0</v>
      </c>
      <c r="AT41" s="77">
        <f t="shared" si="18"/>
        <v>0</v>
      </c>
    </row>
    <row r="42" spans="2:46" x14ac:dyDescent="0.2">
      <c r="B42" s="85" t="s">
        <v>56</v>
      </c>
      <c r="C42" s="92"/>
      <c r="D42" s="75"/>
      <c r="E42" s="75"/>
      <c r="F42" s="103">
        <v>0.65</v>
      </c>
      <c r="H42" s="37" t="s">
        <v>13</v>
      </c>
      <c r="I42" s="48">
        <f t="shared" ref="I42:AT42" si="19">SUM(I40:I41)</f>
        <v>412300</v>
      </c>
      <c r="J42" s="48">
        <f t="shared" si="19"/>
        <v>0</v>
      </c>
      <c r="K42" s="48">
        <f t="shared" si="19"/>
        <v>0</v>
      </c>
      <c r="L42" s="48">
        <f t="shared" si="19"/>
        <v>0</v>
      </c>
      <c r="M42" s="48">
        <f t="shared" si="19"/>
        <v>0</v>
      </c>
      <c r="N42" s="48">
        <f t="shared" si="19"/>
        <v>0</v>
      </c>
      <c r="O42" s="48">
        <f t="shared" si="19"/>
        <v>0</v>
      </c>
      <c r="P42" s="48">
        <f t="shared" si="19"/>
        <v>0</v>
      </c>
      <c r="Q42" s="48">
        <f t="shared" si="19"/>
        <v>3166.6666666667297</v>
      </c>
      <c r="R42" s="48">
        <f t="shared" si="19"/>
        <v>26666.666666666668</v>
      </c>
      <c r="S42" s="48">
        <f t="shared" si="19"/>
        <v>26666.666666666668</v>
      </c>
      <c r="T42" s="48">
        <f t="shared" si="19"/>
        <v>26666.666666666668</v>
      </c>
      <c r="U42" s="48">
        <f t="shared" si="19"/>
        <v>26666.666666666668</v>
      </c>
      <c r="V42" s="48">
        <f t="shared" si="19"/>
        <v>26666.666666666573</v>
      </c>
      <c r="W42" s="48">
        <f t="shared" si="19"/>
        <v>91933.333333333328</v>
      </c>
      <c r="X42" s="48">
        <f t="shared" si="19"/>
        <v>91933.333333333328</v>
      </c>
      <c r="Y42" s="48">
        <f t="shared" si="19"/>
        <v>91933.333333333328</v>
      </c>
      <c r="Z42" s="48">
        <f t="shared" si="19"/>
        <v>0</v>
      </c>
      <c r="AA42" s="48">
        <f t="shared" si="19"/>
        <v>0</v>
      </c>
      <c r="AB42" s="48">
        <f t="shared" si="19"/>
        <v>0</v>
      </c>
      <c r="AC42" s="48">
        <f t="shared" si="19"/>
        <v>0</v>
      </c>
      <c r="AD42" s="48">
        <f t="shared" si="19"/>
        <v>0</v>
      </c>
      <c r="AE42" s="48">
        <f t="shared" si="19"/>
        <v>0</v>
      </c>
      <c r="AF42" s="48">
        <f t="shared" si="19"/>
        <v>0</v>
      </c>
      <c r="AG42" s="48">
        <f t="shared" si="19"/>
        <v>0</v>
      </c>
      <c r="AH42" s="48">
        <f t="shared" si="19"/>
        <v>0</v>
      </c>
      <c r="AI42" s="48">
        <f t="shared" si="19"/>
        <v>0</v>
      </c>
      <c r="AJ42" s="48">
        <f t="shared" si="19"/>
        <v>0</v>
      </c>
      <c r="AK42" s="48">
        <f t="shared" si="19"/>
        <v>0</v>
      </c>
      <c r="AL42" s="48">
        <f t="shared" si="19"/>
        <v>0</v>
      </c>
      <c r="AM42" s="48">
        <f t="shared" si="19"/>
        <v>0</v>
      </c>
      <c r="AN42" s="48">
        <f t="shared" si="19"/>
        <v>0</v>
      </c>
      <c r="AO42" s="48">
        <f t="shared" si="19"/>
        <v>0</v>
      </c>
      <c r="AP42" s="48">
        <f t="shared" si="19"/>
        <v>0</v>
      </c>
      <c r="AQ42" s="48">
        <f t="shared" si="19"/>
        <v>0</v>
      </c>
      <c r="AR42" s="48">
        <f t="shared" si="19"/>
        <v>0</v>
      </c>
      <c r="AS42" s="48">
        <f t="shared" si="19"/>
        <v>0</v>
      </c>
      <c r="AT42" s="48">
        <f t="shared" si="19"/>
        <v>0</v>
      </c>
    </row>
    <row r="43" spans="2:46" x14ac:dyDescent="0.2">
      <c r="B43" s="85" t="s">
        <v>57</v>
      </c>
      <c r="C43" s="75"/>
      <c r="D43" s="75"/>
      <c r="E43" s="75"/>
      <c r="F43" s="105">
        <f>(I27+F24)*F42</f>
        <v>136500</v>
      </c>
      <c r="H43" s="47"/>
      <c r="I43" s="51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</row>
    <row r="44" spans="2:46" x14ac:dyDescent="0.2">
      <c r="B44" s="85" t="s">
        <v>58</v>
      </c>
      <c r="C44" s="75"/>
      <c r="D44" s="75"/>
      <c r="E44" s="81"/>
      <c r="F44" s="106">
        <f>SUM(J73:AT73)</f>
        <v>1948.9617307728854</v>
      </c>
      <c r="H44" s="25" t="s">
        <v>16</v>
      </c>
      <c r="I44" s="53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2:46" x14ac:dyDescent="0.2">
      <c r="B45" s="85" t="s">
        <v>59</v>
      </c>
      <c r="C45" s="75"/>
      <c r="D45" s="75"/>
      <c r="E45" s="81"/>
      <c r="F45" s="105">
        <f>F44+F43</f>
        <v>138448.96173077289</v>
      </c>
      <c r="H45" s="104" t="s">
        <v>19</v>
      </c>
      <c r="I45" s="51">
        <f t="shared" ref="I45:I50" si="20">SUM(J45:AT45)</f>
        <v>52750</v>
      </c>
      <c r="J45" s="34">
        <f t="shared" ref="J45:AT45" si="21">J19</f>
        <v>1</v>
      </c>
      <c r="K45" s="34">
        <f t="shared" si="21"/>
        <v>625</v>
      </c>
      <c r="L45" s="34">
        <f t="shared" si="21"/>
        <v>625</v>
      </c>
      <c r="M45" s="34">
        <f t="shared" si="21"/>
        <v>0</v>
      </c>
      <c r="N45" s="34">
        <f t="shared" si="21"/>
        <v>0</v>
      </c>
      <c r="O45" s="34">
        <f t="shared" si="21"/>
        <v>0</v>
      </c>
      <c r="P45" s="34">
        <f t="shared" si="21"/>
        <v>0</v>
      </c>
      <c r="Q45" s="34">
        <f t="shared" si="21"/>
        <v>51499</v>
      </c>
      <c r="R45" s="34">
        <f t="shared" si="21"/>
        <v>0</v>
      </c>
      <c r="S45" s="34">
        <f t="shared" si="21"/>
        <v>0</v>
      </c>
      <c r="T45" s="34">
        <f t="shared" si="21"/>
        <v>0</v>
      </c>
      <c r="U45" s="34">
        <f t="shared" si="21"/>
        <v>0</v>
      </c>
      <c r="V45" s="34">
        <f t="shared" si="21"/>
        <v>0</v>
      </c>
      <c r="W45" s="34">
        <f t="shared" si="21"/>
        <v>0</v>
      </c>
      <c r="X45" s="34">
        <f t="shared" si="21"/>
        <v>0</v>
      </c>
      <c r="Y45" s="34">
        <f t="shared" si="21"/>
        <v>0</v>
      </c>
      <c r="Z45" s="34">
        <f t="shared" si="21"/>
        <v>0</v>
      </c>
      <c r="AA45" s="34">
        <f t="shared" si="21"/>
        <v>0</v>
      </c>
      <c r="AB45" s="34">
        <f t="shared" si="21"/>
        <v>0</v>
      </c>
      <c r="AC45" s="34">
        <f t="shared" si="21"/>
        <v>0</v>
      </c>
      <c r="AD45" s="34">
        <f t="shared" si="21"/>
        <v>0</v>
      </c>
      <c r="AE45" s="34">
        <f t="shared" si="21"/>
        <v>0</v>
      </c>
      <c r="AF45" s="34">
        <f t="shared" si="21"/>
        <v>0</v>
      </c>
      <c r="AG45" s="34">
        <f t="shared" si="21"/>
        <v>0</v>
      </c>
      <c r="AH45" s="34">
        <f t="shared" si="21"/>
        <v>0</v>
      </c>
      <c r="AI45" s="34">
        <f t="shared" si="21"/>
        <v>0</v>
      </c>
      <c r="AJ45" s="34">
        <f t="shared" si="21"/>
        <v>0</v>
      </c>
      <c r="AK45" s="34">
        <f t="shared" si="21"/>
        <v>0</v>
      </c>
      <c r="AL45" s="34">
        <f t="shared" si="21"/>
        <v>0</v>
      </c>
      <c r="AM45" s="34">
        <f t="shared" si="21"/>
        <v>0</v>
      </c>
      <c r="AN45" s="34">
        <f t="shared" si="21"/>
        <v>0</v>
      </c>
      <c r="AO45" s="34">
        <f t="shared" si="21"/>
        <v>0</v>
      </c>
      <c r="AP45" s="34">
        <f t="shared" si="21"/>
        <v>0</v>
      </c>
      <c r="AQ45" s="34">
        <f t="shared" si="21"/>
        <v>0</v>
      </c>
      <c r="AR45" s="34">
        <f t="shared" si="21"/>
        <v>0</v>
      </c>
      <c r="AS45" s="34">
        <f t="shared" si="21"/>
        <v>0</v>
      </c>
      <c r="AT45" s="34">
        <f t="shared" si="21"/>
        <v>0</v>
      </c>
    </row>
    <row r="46" spans="2:46" x14ac:dyDescent="0.2">
      <c r="B46" s="86" t="s">
        <v>55</v>
      </c>
      <c r="C46" s="87"/>
      <c r="D46" s="87"/>
      <c r="E46" s="70"/>
      <c r="F46" s="72"/>
      <c r="H46" s="64" t="s">
        <v>42</v>
      </c>
      <c r="I46" s="53">
        <f t="shared" si="20"/>
        <v>1749.9999999999995</v>
      </c>
      <c r="J46" s="39">
        <f t="shared" ref="J46:AT46" si="22">J25</f>
        <v>0</v>
      </c>
      <c r="K46" s="39">
        <f t="shared" si="22"/>
        <v>291.66666666666663</v>
      </c>
      <c r="L46" s="39">
        <f t="shared" si="22"/>
        <v>291.66666666666663</v>
      </c>
      <c r="M46" s="39">
        <f t="shared" si="22"/>
        <v>291.66666666666663</v>
      </c>
      <c r="N46" s="39">
        <f t="shared" si="22"/>
        <v>291.66666666666663</v>
      </c>
      <c r="O46" s="39">
        <f t="shared" si="22"/>
        <v>291.66666666666663</v>
      </c>
      <c r="P46" s="39">
        <f t="shared" si="22"/>
        <v>291.66666666666663</v>
      </c>
      <c r="Q46" s="39">
        <f t="shared" si="22"/>
        <v>0</v>
      </c>
      <c r="R46" s="39">
        <f t="shared" si="22"/>
        <v>0</v>
      </c>
      <c r="S46" s="39">
        <f t="shared" si="22"/>
        <v>0</v>
      </c>
      <c r="T46" s="39">
        <f t="shared" si="22"/>
        <v>0</v>
      </c>
      <c r="U46" s="39">
        <f t="shared" si="22"/>
        <v>0</v>
      </c>
      <c r="V46" s="39">
        <f t="shared" si="22"/>
        <v>0</v>
      </c>
      <c r="W46" s="39">
        <f t="shared" si="22"/>
        <v>0</v>
      </c>
      <c r="X46" s="39">
        <f t="shared" si="22"/>
        <v>0</v>
      </c>
      <c r="Y46" s="39">
        <f t="shared" si="22"/>
        <v>0</v>
      </c>
      <c r="Z46" s="39">
        <f t="shared" si="22"/>
        <v>0</v>
      </c>
      <c r="AA46" s="39">
        <f t="shared" si="22"/>
        <v>0</v>
      </c>
      <c r="AB46" s="39">
        <f t="shared" si="22"/>
        <v>0</v>
      </c>
      <c r="AC46" s="39">
        <f t="shared" si="22"/>
        <v>0</v>
      </c>
      <c r="AD46" s="39">
        <f t="shared" si="22"/>
        <v>0</v>
      </c>
      <c r="AE46" s="39">
        <f t="shared" si="22"/>
        <v>0</v>
      </c>
      <c r="AF46" s="39">
        <f t="shared" si="22"/>
        <v>0</v>
      </c>
      <c r="AG46" s="39">
        <f t="shared" si="22"/>
        <v>0</v>
      </c>
      <c r="AH46" s="39">
        <f t="shared" si="22"/>
        <v>0</v>
      </c>
      <c r="AI46" s="39">
        <f t="shared" si="22"/>
        <v>0</v>
      </c>
      <c r="AJ46" s="39">
        <f t="shared" si="22"/>
        <v>0</v>
      </c>
      <c r="AK46" s="39">
        <f t="shared" si="22"/>
        <v>0</v>
      </c>
      <c r="AL46" s="39">
        <f t="shared" si="22"/>
        <v>0</v>
      </c>
      <c r="AM46" s="39">
        <f t="shared" si="22"/>
        <v>0</v>
      </c>
      <c r="AN46" s="39">
        <f t="shared" si="22"/>
        <v>0</v>
      </c>
      <c r="AO46" s="39">
        <f t="shared" si="22"/>
        <v>0</v>
      </c>
      <c r="AP46" s="39">
        <f t="shared" si="22"/>
        <v>0</v>
      </c>
      <c r="AQ46" s="39">
        <f t="shared" si="22"/>
        <v>0</v>
      </c>
      <c r="AR46" s="39">
        <f t="shared" si="22"/>
        <v>0</v>
      </c>
      <c r="AS46" s="39">
        <f t="shared" si="22"/>
        <v>0</v>
      </c>
      <c r="AT46" s="39">
        <f t="shared" si="22"/>
        <v>0</v>
      </c>
    </row>
    <row r="47" spans="2:46" x14ac:dyDescent="0.2">
      <c r="B47" s="85" t="s">
        <v>60</v>
      </c>
      <c r="C47" s="92"/>
      <c r="D47" s="75"/>
      <c r="E47" s="75"/>
      <c r="F47" s="107">
        <v>3</v>
      </c>
      <c r="H47" s="104" t="s">
        <v>61</v>
      </c>
      <c r="I47" s="51">
        <f t="shared" si="20"/>
        <v>160000</v>
      </c>
      <c r="J47" s="34">
        <f t="shared" ref="J47:AT47" si="23">J27</f>
        <v>0</v>
      </c>
      <c r="K47" s="34">
        <f t="shared" si="23"/>
        <v>0</v>
      </c>
      <c r="L47" s="34">
        <f t="shared" si="23"/>
        <v>0</v>
      </c>
      <c r="M47" s="34">
        <f t="shared" si="23"/>
        <v>0</v>
      </c>
      <c r="N47" s="34">
        <f t="shared" si="23"/>
        <v>0</v>
      </c>
      <c r="O47" s="34">
        <f t="shared" si="23"/>
        <v>0</v>
      </c>
      <c r="P47" s="34">
        <f t="shared" si="23"/>
        <v>0</v>
      </c>
      <c r="Q47" s="34">
        <f t="shared" si="23"/>
        <v>26666.666666666668</v>
      </c>
      <c r="R47" s="34">
        <f t="shared" si="23"/>
        <v>26666.666666666668</v>
      </c>
      <c r="S47" s="34">
        <f t="shared" si="23"/>
        <v>26666.666666666668</v>
      </c>
      <c r="T47" s="34">
        <f t="shared" si="23"/>
        <v>26666.666666666668</v>
      </c>
      <c r="U47" s="34">
        <f t="shared" si="23"/>
        <v>26666.666666666668</v>
      </c>
      <c r="V47" s="34">
        <f t="shared" si="23"/>
        <v>26666.666666666668</v>
      </c>
      <c r="W47" s="34">
        <f t="shared" si="23"/>
        <v>0</v>
      </c>
      <c r="X47" s="34">
        <f t="shared" si="23"/>
        <v>0</v>
      </c>
      <c r="Y47" s="34">
        <f t="shared" si="23"/>
        <v>0</v>
      </c>
      <c r="Z47" s="34">
        <f t="shared" si="23"/>
        <v>0</v>
      </c>
      <c r="AA47" s="34">
        <f t="shared" si="23"/>
        <v>0</v>
      </c>
      <c r="AB47" s="34">
        <f t="shared" si="23"/>
        <v>0</v>
      </c>
      <c r="AC47" s="34">
        <f t="shared" si="23"/>
        <v>0</v>
      </c>
      <c r="AD47" s="34">
        <f t="shared" si="23"/>
        <v>0</v>
      </c>
      <c r="AE47" s="34">
        <f t="shared" si="23"/>
        <v>0</v>
      </c>
      <c r="AF47" s="34">
        <f t="shared" si="23"/>
        <v>0</v>
      </c>
      <c r="AG47" s="34">
        <f t="shared" si="23"/>
        <v>0</v>
      </c>
      <c r="AH47" s="34">
        <f t="shared" si="23"/>
        <v>0</v>
      </c>
      <c r="AI47" s="34">
        <f t="shared" si="23"/>
        <v>0</v>
      </c>
      <c r="AJ47" s="34">
        <f t="shared" si="23"/>
        <v>0</v>
      </c>
      <c r="AK47" s="34">
        <f t="shared" si="23"/>
        <v>0</v>
      </c>
      <c r="AL47" s="34">
        <f t="shared" si="23"/>
        <v>0</v>
      </c>
      <c r="AM47" s="34">
        <f t="shared" si="23"/>
        <v>0</v>
      </c>
      <c r="AN47" s="34">
        <f t="shared" si="23"/>
        <v>0</v>
      </c>
      <c r="AO47" s="34">
        <f t="shared" si="23"/>
        <v>0</v>
      </c>
      <c r="AP47" s="34">
        <f t="shared" si="23"/>
        <v>0</v>
      </c>
      <c r="AQ47" s="34">
        <f t="shared" si="23"/>
        <v>0</v>
      </c>
      <c r="AR47" s="34">
        <f t="shared" si="23"/>
        <v>0</v>
      </c>
      <c r="AS47" s="34">
        <f t="shared" si="23"/>
        <v>0</v>
      </c>
      <c r="AT47" s="34">
        <f t="shared" si="23"/>
        <v>0</v>
      </c>
    </row>
    <row r="48" spans="2:46" x14ac:dyDescent="0.2">
      <c r="B48" s="85" t="s">
        <v>62</v>
      </c>
      <c r="C48" s="92"/>
      <c r="D48" s="75"/>
      <c r="E48" s="75"/>
      <c r="F48" s="76">
        <v>70000</v>
      </c>
      <c r="H48" s="64" t="s">
        <v>63</v>
      </c>
      <c r="I48" s="108">
        <f t="shared" si="20"/>
        <v>136500</v>
      </c>
      <c r="J48" s="109">
        <f t="shared" ref="J48:AT48" si="24">J69</f>
        <v>0</v>
      </c>
      <c r="K48" s="109">
        <f t="shared" si="24"/>
        <v>0</v>
      </c>
      <c r="L48" s="109">
        <f t="shared" si="24"/>
        <v>0</v>
      </c>
      <c r="M48" s="109">
        <f t="shared" si="24"/>
        <v>0</v>
      </c>
      <c r="N48" s="109">
        <f t="shared" si="24"/>
        <v>0</v>
      </c>
      <c r="O48" s="109">
        <f t="shared" si="24"/>
        <v>0</v>
      </c>
      <c r="P48" s="109">
        <f t="shared" si="24"/>
        <v>0</v>
      </c>
      <c r="Q48" s="109">
        <f t="shared" si="24"/>
        <v>0</v>
      </c>
      <c r="R48" s="109">
        <f t="shared" si="24"/>
        <v>0</v>
      </c>
      <c r="S48" s="109">
        <f t="shared" si="24"/>
        <v>0</v>
      </c>
      <c r="T48" s="109">
        <f t="shared" si="24"/>
        <v>0</v>
      </c>
      <c r="U48" s="109">
        <f t="shared" si="24"/>
        <v>0</v>
      </c>
      <c r="V48" s="109">
        <f t="shared" si="24"/>
        <v>0</v>
      </c>
      <c r="W48" s="109">
        <f t="shared" si="24"/>
        <v>91933.333333333328</v>
      </c>
      <c r="X48" s="109">
        <f t="shared" si="24"/>
        <v>44566.666666666672</v>
      </c>
      <c r="Y48" s="109">
        <f t="shared" si="24"/>
        <v>0</v>
      </c>
      <c r="Z48" s="109">
        <f t="shared" si="24"/>
        <v>0</v>
      </c>
      <c r="AA48" s="109">
        <f t="shared" si="24"/>
        <v>0</v>
      </c>
      <c r="AB48" s="109">
        <f t="shared" si="24"/>
        <v>0</v>
      </c>
      <c r="AC48" s="109">
        <f t="shared" si="24"/>
        <v>0</v>
      </c>
      <c r="AD48" s="109">
        <f t="shared" si="24"/>
        <v>0</v>
      </c>
      <c r="AE48" s="109">
        <f t="shared" si="24"/>
        <v>0</v>
      </c>
      <c r="AF48" s="109">
        <f t="shared" si="24"/>
        <v>0</v>
      </c>
      <c r="AG48" s="109">
        <f t="shared" si="24"/>
        <v>0</v>
      </c>
      <c r="AH48" s="109">
        <f t="shared" si="24"/>
        <v>0</v>
      </c>
      <c r="AI48" s="109">
        <f t="shared" si="24"/>
        <v>0</v>
      </c>
      <c r="AJ48" s="109">
        <f t="shared" si="24"/>
        <v>0</v>
      </c>
      <c r="AK48" s="109">
        <f t="shared" si="24"/>
        <v>0</v>
      </c>
      <c r="AL48" s="109">
        <f t="shared" si="24"/>
        <v>0</v>
      </c>
      <c r="AM48" s="109">
        <f t="shared" si="24"/>
        <v>0</v>
      </c>
      <c r="AN48" s="109">
        <f t="shared" si="24"/>
        <v>0</v>
      </c>
      <c r="AO48" s="109">
        <f t="shared" si="24"/>
        <v>0</v>
      </c>
      <c r="AP48" s="109">
        <f t="shared" si="24"/>
        <v>0</v>
      </c>
      <c r="AQ48" s="109">
        <f t="shared" si="24"/>
        <v>0</v>
      </c>
      <c r="AR48" s="109">
        <f t="shared" si="24"/>
        <v>0</v>
      </c>
      <c r="AS48" s="109">
        <f t="shared" si="24"/>
        <v>0</v>
      </c>
      <c r="AT48" s="109">
        <f t="shared" si="24"/>
        <v>0</v>
      </c>
    </row>
    <row r="49" spans="2:46" s="9" customFormat="1" x14ac:dyDescent="0.2">
      <c r="B49" s="85" t="s">
        <v>64</v>
      </c>
      <c r="C49" s="92"/>
      <c r="D49" s="75"/>
      <c r="E49" s="75"/>
      <c r="F49" s="110">
        <v>1.4999999999999999E-2</v>
      </c>
      <c r="H49" s="104" t="s">
        <v>65</v>
      </c>
      <c r="I49" s="57">
        <f t="shared" si="20"/>
        <v>1948.9617307728854</v>
      </c>
      <c r="J49" s="77">
        <f t="shared" ref="J49:AT49" si="25">J73</f>
        <v>0</v>
      </c>
      <c r="K49" s="77">
        <f t="shared" si="25"/>
        <v>0</v>
      </c>
      <c r="L49" s="77">
        <f t="shared" si="25"/>
        <v>0</v>
      </c>
      <c r="M49" s="77">
        <f t="shared" si="25"/>
        <v>0</v>
      </c>
      <c r="N49" s="77">
        <f t="shared" si="25"/>
        <v>0</v>
      </c>
      <c r="O49" s="77">
        <f t="shared" si="25"/>
        <v>0</v>
      </c>
      <c r="P49" s="77">
        <f t="shared" si="25"/>
        <v>0</v>
      </c>
      <c r="Q49" s="77">
        <f t="shared" si="25"/>
        <v>13.19444444444477</v>
      </c>
      <c r="R49" s="77">
        <f t="shared" si="25"/>
        <v>124.36053240740777</v>
      </c>
      <c r="S49" s="77">
        <f t="shared" si="25"/>
        <v>235.98981240354976</v>
      </c>
      <c r="T49" s="77">
        <f t="shared" si="25"/>
        <v>348.08421439967566</v>
      </c>
      <c r="U49" s="77">
        <f t="shared" si="25"/>
        <v>460.64567640411883</v>
      </c>
      <c r="V49" s="77">
        <f t="shared" si="25"/>
        <v>573.67614450024666</v>
      </c>
      <c r="W49" s="77">
        <f t="shared" si="25"/>
        <v>193.01090621344213</v>
      </c>
      <c r="X49" s="77">
        <f t="shared" si="25"/>
        <v>0</v>
      </c>
      <c r="Y49" s="77">
        <f t="shared" si="25"/>
        <v>0</v>
      </c>
      <c r="Z49" s="77">
        <f t="shared" si="25"/>
        <v>0</v>
      </c>
      <c r="AA49" s="77">
        <f t="shared" si="25"/>
        <v>0</v>
      </c>
      <c r="AB49" s="77">
        <f t="shared" si="25"/>
        <v>0</v>
      </c>
      <c r="AC49" s="77">
        <f t="shared" si="25"/>
        <v>0</v>
      </c>
      <c r="AD49" s="77">
        <f t="shared" si="25"/>
        <v>0</v>
      </c>
      <c r="AE49" s="77">
        <f t="shared" si="25"/>
        <v>0</v>
      </c>
      <c r="AF49" s="77">
        <f t="shared" si="25"/>
        <v>0</v>
      </c>
      <c r="AG49" s="77">
        <f t="shared" si="25"/>
        <v>0</v>
      </c>
      <c r="AH49" s="77">
        <f t="shared" si="25"/>
        <v>0</v>
      </c>
      <c r="AI49" s="77">
        <f t="shared" si="25"/>
        <v>0</v>
      </c>
      <c r="AJ49" s="77">
        <f t="shared" si="25"/>
        <v>0</v>
      </c>
      <c r="AK49" s="77">
        <f t="shared" si="25"/>
        <v>0</v>
      </c>
      <c r="AL49" s="77">
        <f t="shared" si="25"/>
        <v>0</v>
      </c>
      <c r="AM49" s="77">
        <f t="shared" si="25"/>
        <v>0</v>
      </c>
      <c r="AN49" s="77">
        <f t="shared" si="25"/>
        <v>0</v>
      </c>
      <c r="AO49" s="77">
        <f t="shared" si="25"/>
        <v>0</v>
      </c>
      <c r="AP49" s="77">
        <f t="shared" si="25"/>
        <v>0</v>
      </c>
      <c r="AQ49" s="77">
        <f t="shared" si="25"/>
        <v>0</v>
      </c>
      <c r="AR49" s="77">
        <f t="shared" si="25"/>
        <v>0</v>
      </c>
      <c r="AS49" s="77">
        <f t="shared" si="25"/>
        <v>0</v>
      </c>
      <c r="AT49" s="77">
        <f t="shared" si="25"/>
        <v>0</v>
      </c>
    </row>
    <row r="50" spans="2:46" x14ac:dyDescent="0.2">
      <c r="B50" s="111" t="s">
        <v>66</v>
      </c>
      <c r="C50" s="112"/>
      <c r="D50" s="11"/>
      <c r="E50" s="11"/>
      <c r="F50" s="113">
        <f>$F$31*F48*(1-F49)</f>
        <v>275800</v>
      </c>
      <c r="H50" s="82" t="s">
        <v>38</v>
      </c>
      <c r="I50" s="48">
        <f t="shared" si="20"/>
        <v>352948.96173077292</v>
      </c>
      <c r="J50" s="83">
        <f>SUM(J45:J49)</f>
        <v>1</v>
      </c>
      <c r="K50" s="83">
        <f t="shared" ref="K50:AT50" si="26">SUM(K45:K49)</f>
        <v>916.66666666666663</v>
      </c>
      <c r="L50" s="83">
        <f t="shared" si="26"/>
        <v>916.66666666666663</v>
      </c>
      <c r="M50" s="83">
        <f t="shared" si="26"/>
        <v>291.66666666666663</v>
      </c>
      <c r="N50" s="83">
        <f t="shared" si="26"/>
        <v>291.66666666666663</v>
      </c>
      <c r="O50" s="83">
        <f t="shared" si="26"/>
        <v>291.66666666666663</v>
      </c>
      <c r="P50" s="83">
        <f t="shared" si="26"/>
        <v>291.66666666666663</v>
      </c>
      <c r="Q50" s="83">
        <f t="shared" si="26"/>
        <v>78178.861111111109</v>
      </c>
      <c r="R50" s="83">
        <f t="shared" si="26"/>
        <v>26791.027199074077</v>
      </c>
      <c r="S50" s="83">
        <f t="shared" si="26"/>
        <v>26902.656479070218</v>
      </c>
      <c r="T50" s="83">
        <f t="shared" si="26"/>
        <v>27014.750881066342</v>
      </c>
      <c r="U50" s="83">
        <f t="shared" si="26"/>
        <v>27127.312343070786</v>
      </c>
      <c r="V50" s="83">
        <f t="shared" si="26"/>
        <v>27240.342811166913</v>
      </c>
      <c r="W50" s="83">
        <f t="shared" si="26"/>
        <v>92126.344239546772</v>
      </c>
      <c r="X50" s="83">
        <f t="shared" si="26"/>
        <v>44566.666666666672</v>
      </c>
      <c r="Y50" s="83">
        <f t="shared" si="26"/>
        <v>0</v>
      </c>
      <c r="Z50" s="83">
        <f t="shared" si="26"/>
        <v>0</v>
      </c>
      <c r="AA50" s="83">
        <f t="shared" si="26"/>
        <v>0</v>
      </c>
      <c r="AB50" s="83">
        <f t="shared" si="26"/>
        <v>0</v>
      </c>
      <c r="AC50" s="83">
        <f t="shared" si="26"/>
        <v>0</v>
      </c>
      <c r="AD50" s="83">
        <f t="shared" si="26"/>
        <v>0</v>
      </c>
      <c r="AE50" s="83">
        <f t="shared" si="26"/>
        <v>0</v>
      </c>
      <c r="AF50" s="83">
        <f t="shared" si="26"/>
        <v>0</v>
      </c>
      <c r="AG50" s="83">
        <f t="shared" si="26"/>
        <v>0</v>
      </c>
      <c r="AH50" s="83">
        <f t="shared" si="26"/>
        <v>0</v>
      </c>
      <c r="AI50" s="83">
        <f t="shared" si="26"/>
        <v>0</v>
      </c>
      <c r="AJ50" s="83">
        <f t="shared" si="26"/>
        <v>0</v>
      </c>
      <c r="AK50" s="83">
        <f t="shared" si="26"/>
        <v>0</v>
      </c>
      <c r="AL50" s="83">
        <f t="shared" si="26"/>
        <v>0</v>
      </c>
      <c r="AM50" s="83">
        <f t="shared" si="26"/>
        <v>0</v>
      </c>
      <c r="AN50" s="83">
        <f t="shared" si="26"/>
        <v>0</v>
      </c>
      <c r="AO50" s="83">
        <f t="shared" si="26"/>
        <v>0</v>
      </c>
      <c r="AP50" s="83">
        <f t="shared" si="26"/>
        <v>0</v>
      </c>
      <c r="AQ50" s="83">
        <f t="shared" si="26"/>
        <v>0</v>
      </c>
      <c r="AR50" s="83">
        <f t="shared" si="26"/>
        <v>0</v>
      </c>
      <c r="AS50" s="83">
        <f t="shared" si="26"/>
        <v>0</v>
      </c>
      <c r="AT50" s="83">
        <f t="shared" si="26"/>
        <v>0</v>
      </c>
    </row>
    <row r="51" spans="2:46" s="9" customFormat="1" x14ac:dyDescent="0.2">
      <c r="H51" s="47"/>
      <c r="I51" s="51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</row>
    <row r="52" spans="2:46" x14ac:dyDescent="0.2">
      <c r="H52" s="82" t="s">
        <v>41</v>
      </c>
      <c r="I52" s="48">
        <f t="shared" ref="I52:AT52" si="27">I42-I50</f>
        <v>59351.03826922708</v>
      </c>
      <c r="J52" s="48">
        <f t="shared" si="27"/>
        <v>-1</v>
      </c>
      <c r="K52" s="48">
        <f t="shared" si="27"/>
        <v>-916.66666666666663</v>
      </c>
      <c r="L52" s="48">
        <f t="shared" si="27"/>
        <v>-916.66666666666663</v>
      </c>
      <c r="M52" s="48">
        <f t="shared" si="27"/>
        <v>-291.66666666666663</v>
      </c>
      <c r="N52" s="48">
        <f t="shared" si="27"/>
        <v>-291.66666666666663</v>
      </c>
      <c r="O52" s="48">
        <f t="shared" si="27"/>
        <v>-291.66666666666663</v>
      </c>
      <c r="P52" s="48">
        <f t="shared" si="27"/>
        <v>-291.66666666666663</v>
      </c>
      <c r="Q52" s="48">
        <f t="shared" si="27"/>
        <v>-75012.19444444438</v>
      </c>
      <c r="R52" s="48">
        <f t="shared" si="27"/>
        <v>-124.36053240740875</v>
      </c>
      <c r="S52" s="48">
        <f t="shared" si="27"/>
        <v>-235.98981240354988</v>
      </c>
      <c r="T52" s="48">
        <f t="shared" si="27"/>
        <v>-348.08421439967424</v>
      </c>
      <c r="U52" s="48">
        <f t="shared" si="27"/>
        <v>-460.64567640411769</v>
      </c>
      <c r="V52" s="48">
        <f t="shared" si="27"/>
        <v>-573.67614450033943</v>
      </c>
      <c r="W52" s="48">
        <f t="shared" si="27"/>
        <v>-193.01090621344338</v>
      </c>
      <c r="X52" s="48">
        <f t="shared" si="27"/>
        <v>47366.666666666657</v>
      </c>
      <c r="Y52" s="48">
        <f t="shared" si="27"/>
        <v>91933.333333333328</v>
      </c>
      <c r="Z52" s="48">
        <f t="shared" si="27"/>
        <v>0</v>
      </c>
      <c r="AA52" s="48">
        <f t="shared" si="27"/>
        <v>0</v>
      </c>
      <c r="AB52" s="48">
        <f t="shared" si="27"/>
        <v>0</v>
      </c>
      <c r="AC52" s="48">
        <f t="shared" si="27"/>
        <v>0</v>
      </c>
      <c r="AD52" s="48">
        <f t="shared" si="27"/>
        <v>0</v>
      </c>
      <c r="AE52" s="48">
        <f t="shared" si="27"/>
        <v>0</v>
      </c>
      <c r="AF52" s="48">
        <f t="shared" si="27"/>
        <v>0</v>
      </c>
      <c r="AG52" s="48">
        <f t="shared" si="27"/>
        <v>0</v>
      </c>
      <c r="AH52" s="48">
        <f t="shared" si="27"/>
        <v>0</v>
      </c>
      <c r="AI52" s="48">
        <f t="shared" si="27"/>
        <v>0</v>
      </c>
      <c r="AJ52" s="48">
        <f t="shared" si="27"/>
        <v>0</v>
      </c>
      <c r="AK52" s="48">
        <f t="shared" si="27"/>
        <v>0</v>
      </c>
      <c r="AL52" s="48">
        <f t="shared" si="27"/>
        <v>0</v>
      </c>
      <c r="AM52" s="48">
        <f t="shared" si="27"/>
        <v>0</v>
      </c>
      <c r="AN52" s="48">
        <f t="shared" si="27"/>
        <v>0</v>
      </c>
      <c r="AO52" s="48">
        <f t="shared" si="27"/>
        <v>0</v>
      </c>
      <c r="AP52" s="48">
        <f t="shared" si="27"/>
        <v>0</v>
      </c>
      <c r="AQ52" s="48">
        <f t="shared" si="27"/>
        <v>0</v>
      </c>
      <c r="AR52" s="48">
        <f t="shared" si="27"/>
        <v>0</v>
      </c>
      <c r="AS52" s="48">
        <f t="shared" si="27"/>
        <v>0</v>
      </c>
      <c r="AT52" s="48">
        <f t="shared" si="27"/>
        <v>0</v>
      </c>
    </row>
    <row r="53" spans="2:46" x14ac:dyDescent="0.2">
      <c r="H53" s="89" t="s">
        <v>8</v>
      </c>
      <c r="I53" s="90">
        <f>XIRR(J52:Y52,$J$6:$Y$6)</f>
        <v>1.363013470172882</v>
      </c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</row>
    <row r="54" spans="2:46" x14ac:dyDescent="0.2">
      <c r="H54" s="93" t="s">
        <v>10</v>
      </c>
      <c r="I54" s="94">
        <f>I55/-I56</f>
        <v>1.7423615889983777</v>
      </c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</row>
    <row r="55" spans="2:46" x14ac:dyDescent="0.2">
      <c r="H55" t="s">
        <v>45</v>
      </c>
      <c r="I55" s="95">
        <f>SUMIF($J$52:$AT$52,"&gt;0")</f>
        <v>139300</v>
      </c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</row>
    <row r="56" spans="2:46" x14ac:dyDescent="0.2">
      <c r="H56" t="s">
        <v>46</v>
      </c>
      <c r="I56" s="96">
        <f>SUMIF($J$52:$AT$52,"&lt;0")</f>
        <v>-79948.96173077292</v>
      </c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</row>
    <row r="57" spans="2:46" x14ac:dyDescent="0.2">
      <c r="H57" t="s">
        <v>14</v>
      </c>
      <c r="I57" s="95">
        <f>SUM(I55:I56)</f>
        <v>59351.03826922708</v>
      </c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</row>
    <row r="58" spans="2:46" x14ac:dyDescent="0.2">
      <c r="I58" s="114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</row>
    <row r="59" spans="2:46" ht="16" x14ac:dyDescent="0.2">
      <c r="H59" s="98" t="s">
        <v>78</v>
      </c>
      <c r="I59" s="99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</row>
    <row r="60" spans="2:46" x14ac:dyDescent="0.2">
      <c r="H60" s="47"/>
      <c r="I60" s="115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</row>
    <row r="61" spans="2:46" x14ac:dyDescent="0.2">
      <c r="H61" s="37" t="s">
        <v>67</v>
      </c>
      <c r="I61" s="117"/>
      <c r="J61" s="118">
        <f t="shared" ref="J61:AT61" si="28">J39</f>
        <v>0</v>
      </c>
      <c r="K61" s="118">
        <f t="shared" si="28"/>
        <v>1</v>
      </c>
      <c r="L61" s="118">
        <f t="shared" si="28"/>
        <v>2</v>
      </c>
      <c r="M61" s="118">
        <f t="shared" si="28"/>
        <v>3</v>
      </c>
      <c r="N61" s="118">
        <f t="shared" si="28"/>
        <v>4</v>
      </c>
      <c r="O61" s="118">
        <f t="shared" si="28"/>
        <v>5</v>
      </c>
      <c r="P61" s="118">
        <f t="shared" si="28"/>
        <v>6</v>
      </c>
      <c r="Q61" s="118">
        <f t="shared" si="28"/>
        <v>7</v>
      </c>
      <c r="R61" s="118">
        <f t="shared" si="28"/>
        <v>8</v>
      </c>
      <c r="S61" s="118">
        <f t="shared" si="28"/>
        <v>9</v>
      </c>
      <c r="T61" s="118">
        <f t="shared" si="28"/>
        <v>10</v>
      </c>
      <c r="U61" s="118">
        <f t="shared" si="28"/>
        <v>11</v>
      </c>
      <c r="V61" s="118">
        <f t="shared" si="28"/>
        <v>12</v>
      </c>
      <c r="W61" s="118">
        <f t="shared" si="28"/>
        <v>13</v>
      </c>
      <c r="X61" s="118">
        <f t="shared" si="28"/>
        <v>14</v>
      </c>
      <c r="Y61" s="118">
        <f t="shared" si="28"/>
        <v>15</v>
      </c>
      <c r="Z61" s="118">
        <f t="shared" si="28"/>
        <v>16</v>
      </c>
      <c r="AA61" s="118">
        <f t="shared" si="28"/>
        <v>17</v>
      </c>
      <c r="AB61" s="118">
        <f t="shared" si="28"/>
        <v>18</v>
      </c>
      <c r="AC61" s="118">
        <f t="shared" si="28"/>
        <v>19</v>
      </c>
      <c r="AD61" s="118">
        <f t="shared" si="28"/>
        <v>20</v>
      </c>
      <c r="AE61" s="118">
        <f t="shared" si="28"/>
        <v>21</v>
      </c>
      <c r="AF61" s="118">
        <f t="shared" si="28"/>
        <v>22</v>
      </c>
      <c r="AG61" s="118">
        <f t="shared" si="28"/>
        <v>23</v>
      </c>
      <c r="AH61" s="118">
        <f t="shared" si="28"/>
        <v>24</v>
      </c>
      <c r="AI61" s="118">
        <f t="shared" si="28"/>
        <v>25</v>
      </c>
      <c r="AJ61" s="118">
        <f t="shared" si="28"/>
        <v>26</v>
      </c>
      <c r="AK61" s="118">
        <f t="shared" si="28"/>
        <v>27</v>
      </c>
      <c r="AL61" s="118">
        <f t="shared" si="28"/>
        <v>28</v>
      </c>
      <c r="AM61" s="118">
        <f t="shared" si="28"/>
        <v>29</v>
      </c>
      <c r="AN61" s="118">
        <f t="shared" si="28"/>
        <v>30</v>
      </c>
      <c r="AO61" s="118">
        <f t="shared" si="28"/>
        <v>31</v>
      </c>
      <c r="AP61" s="118">
        <f t="shared" si="28"/>
        <v>32</v>
      </c>
      <c r="AQ61" s="118">
        <f t="shared" si="28"/>
        <v>33</v>
      </c>
      <c r="AR61" s="118">
        <f t="shared" si="28"/>
        <v>34</v>
      </c>
      <c r="AS61" s="118">
        <f t="shared" si="28"/>
        <v>35</v>
      </c>
      <c r="AT61" s="118">
        <f t="shared" si="28"/>
        <v>36</v>
      </c>
    </row>
    <row r="62" spans="2:46" x14ac:dyDescent="0.2">
      <c r="H62" s="104" t="s">
        <v>68</v>
      </c>
      <c r="I62" s="51"/>
      <c r="J62" s="34">
        <f>$E$17</f>
        <v>77999.999999999971</v>
      </c>
      <c r="K62" s="34">
        <f>J64</f>
        <v>77998.999999999971</v>
      </c>
      <c r="L62" s="34">
        <f t="shared" ref="L62:AT62" si="29">K64</f>
        <v>77082.333333333299</v>
      </c>
      <c r="M62" s="34">
        <f t="shared" si="29"/>
        <v>76165.666666666628</v>
      </c>
      <c r="N62" s="34">
        <f t="shared" si="29"/>
        <v>75873.999999999956</v>
      </c>
      <c r="O62" s="34">
        <f t="shared" si="29"/>
        <v>75582.333333333285</v>
      </c>
      <c r="P62" s="34">
        <f t="shared" si="29"/>
        <v>75290.666666666613</v>
      </c>
      <c r="Q62" s="34">
        <f t="shared" si="29"/>
        <v>74998.999999999942</v>
      </c>
      <c r="R62" s="34">
        <f t="shared" si="29"/>
        <v>0</v>
      </c>
      <c r="S62" s="34">
        <f t="shared" si="29"/>
        <v>0</v>
      </c>
      <c r="T62" s="34">
        <f t="shared" si="29"/>
        <v>0</v>
      </c>
      <c r="U62" s="34">
        <f t="shared" si="29"/>
        <v>0</v>
      </c>
      <c r="V62" s="34">
        <f t="shared" si="29"/>
        <v>0</v>
      </c>
      <c r="W62" s="34">
        <f t="shared" si="29"/>
        <v>0</v>
      </c>
      <c r="X62" s="34">
        <f t="shared" si="29"/>
        <v>0</v>
      </c>
      <c r="Y62" s="34">
        <f t="shared" si="29"/>
        <v>0</v>
      </c>
      <c r="Z62" s="34">
        <f t="shared" si="29"/>
        <v>0</v>
      </c>
      <c r="AA62" s="34">
        <f t="shared" si="29"/>
        <v>0</v>
      </c>
      <c r="AB62" s="34">
        <f t="shared" si="29"/>
        <v>0</v>
      </c>
      <c r="AC62" s="34">
        <f t="shared" si="29"/>
        <v>0</v>
      </c>
      <c r="AD62" s="34">
        <f t="shared" si="29"/>
        <v>0</v>
      </c>
      <c r="AE62" s="34">
        <f t="shared" si="29"/>
        <v>0</v>
      </c>
      <c r="AF62" s="34">
        <f t="shared" si="29"/>
        <v>0</v>
      </c>
      <c r="AG62" s="34">
        <f t="shared" si="29"/>
        <v>0</v>
      </c>
      <c r="AH62" s="34">
        <f t="shared" si="29"/>
        <v>0</v>
      </c>
      <c r="AI62" s="34">
        <f t="shared" si="29"/>
        <v>0</v>
      </c>
      <c r="AJ62" s="34">
        <f t="shared" si="29"/>
        <v>0</v>
      </c>
      <c r="AK62" s="34">
        <f t="shared" si="29"/>
        <v>0</v>
      </c>
      <c r="AL62" s="34">
        <f t="shared" si="29"/>
        <v>0</v>
      </c>
      <c r="AM62" s="34">
        <f t="shared" si="29"/>
        <v>0</v>
      </c>
      <c r="AN62" s="34">
        <f t="shared" si="29"/>
        <v>0</v>
      </c>
      <c r="AO62" s="34">
        <f t="shared" si="29"/>
        <v>0</v>
      </c>
      <c r="AP62" s="34">
        <f t="shared" si="29"/>
        <v>0</v>
      </c>
      <c r="AQ62" s="34">
        <f t="shared" si="29"/>
        <v>0</v>
      </c>
      <c r="AR62" s="34">
        <f t="shared" si="29"/>
        <v>0</v>
      </c>
      <c r="AS62" s="34">
        <f t="shared" si="29"/>
        <v>0</v>
      </c>
      <c r="AT62" s="34">
        <f t="shared" si="29"/>
        <v>0</v>
      </c>
    </row>
    <row r="63" spans="2:46" x14ac:dyDescent="0.2">
      <c r="H63" s="64" t="s">
        <v>69</v>
      </c>
      <c r="I63" s="53">
        <f>SUM(J63:AT63)</f>
        <v>77999.999999999942</v>
      </c>
      <c r="J63" s="39">
        <f t="shared" ref="J63:AT63" si="30">MAX(MIN(J62,J29),0)</f>
        <v>1</v>
      </c>
      <c r="K63" s="39">
        <f t="shared" si="30"/>
        <v>916.66666666666663</v>
      </c>
      <c r="L63" s="39">
        <f t="shared" si="30"/>
        <v>916.66666666666663</v>
      </c>
      <c r="M63" s="39">
        <f t="shared" si="30"/>
        <v>291.66666666666663</v>
      </c>
      <c r="N63" s="39">
        <f t="shared" si="30"/>
        <v>291.66666666666663</v>
      </c>
      <c r="O63" s="39">
        <f t="shared" si="30"/>
        <v>291.66666666666663</v>
      </c>
      <c r="P63" s="39">
        <f t="shared" si="30"/>
        <v>291.66666666666663</v>
      </c>
      <c r="Q63" s="39">
        <f t="shared" si="30"/>
        <v>74998.999999999942</v>
      </c>
      <c r="R63" s="39">
        <f t="shared" si="30"/>
        <v>0</v>
      </c>
      <c r="S63" s="39">
        <f t="shared" si="30"/>
        <v>0</v>
      </c>
      <c r="T63" s="39">
        <f t="shared" si="30"/>
        <v>0</v>
      </c>
      <c r="U63" s="39">
        <f t="shared" si="30"/>
        <v>0</v>
      </c>
      <c r="V63" s="39">
        <f t="shared" si="30"/>
        <v>0</v>
      </c>
      <c r="W63" s="39">
        <f t="shared" si="30"/>
        <v>0</v>
      </c>
      <c r="X63" s="39">
        <f t="shared" si="30"/>
        <v>0</v>
      </c>
      <c r="Y63" s="39">
        <f t="shared" si="30"/>
        <v>0</v>
      </c>
      <c r="Z63" s="39">
        <f t="shared" si="30"/>
        <v>0</v>
      </c>
      <c r="AA63" s="39">
        <f t="shared" si="30"/>
        <v>0</v>
      </c>
      <c r="AB63" s="39">
        <f t="shared" si="30"/>
        <v>0</v>
      </c>
      <c r="AC63" s="39">
        <f t="shared" si="30"/>
        <v>0</v>
      </c>
      <c r="AD63" s="39">
        <f t="shared" si="30"/>
        <v>0</v>
      </c>
      <c r="AE63" s="39">
        <f t="shared" si="30"/>
        <v>0</v>
      </c>
      <c r="AF63" s="39">
        <f t="shared" si="30"/>
        <v>0</v>
      </c>
      <c r="AG63" s="39">
        <f t="shared" si="30"/>
        <v>0</v>
      </c>
      <c r="AH63" s="39">
        <f t="shared" si="30"/>
        <v>0</v>
      </c>
      <c r="AI63" s="39">
        <f t="shared" si="30"/>
        <v>0</v>
      </c>
      <c r="AJ63" s="39">
        <f t="shared" si="30"/>
        <v>0</v>
      </c>
      <c r="AK63" s="39">
        <f t="shared" si="30"/>
        <v>0</v>
      </c>
      <c r="AL63" s="39">
        <f t="shared" si="30"/>
        <v>0</v>
      </c>
      <c r="AM63" s="39">
        <f t="shared" si="30"/>
        <v>0</v>
      </c>
      <c r="AN63" s="39">
        <f t="shared" si="30"/>
        <v>0</v>
      </c>
      <c r="AO63" s="39">
        <f t="shared" si="30"/>
        <v>0</v>
      </c>
      <c r="AP63" s="39">
        <f t="shared" si="30"/>
        <v>0</v>
      </c>
      <c r="AQ63" s="39">
        <f t="shared" si="30"/>
        <v>0</v>
      </c>
      <c r="AR63" s="39">
        <f t="shared" si="30"/>
        <v>0</v>
      </c>
      <c r="AS63" s="39">
        <f t="shared" si="30"/>
        <v>0</v>
      </c>
      <c r="AT63" s="39">
        <f t="shared" si="30"/>
        <v>0</v>
      </c>
    </row>
    <row r="64" spans="2:46" x14ac:dyDescent="0.2">
      <c r="H64" s="104" t="s">
        <v>70</v>
      </c>
      <c r="I64" s="51"/>
      <c r="J64" s="34">
        <f>J62-J63</f>
        <v>77998.999999999971</v>
      </c>
      <c r="K64" s="34">
        <f>K62-K63</f>
        <v>77082.333333333299</v>
      </c>
      <c r="L64" s="34">
        <f t="shared" ref="L64:AT64" si="31">L62-L63</f>
        <v>76165.666666666628</v>
      </c>
      <c r="M64" s="34">
        <f t="shared" si="31"/>
        <v>75873.999999999956</v>
      </c>
      <c r="N64" s="34">
        <f t="shared" si="31"/>
        <v>75582.333333333285</v>
      </c>
      <c r="O64" s="34">
        <f t="shared" si="31"/>
        <v>75290.666666666613</v>
      </c>
      <c r="P64" s="34">
        <f t="shared" si="31"/>
        <v>74998.999999999942</v>
      </c>
      <c r="Q64" s="34">
        <f t="shared" si="31"/>
        <v>0</v>
      </c>
      <c r="R64" s="34">
        <f t="shared" si="31"/>
        <v>0</v>
      </c>
      <c r="S64" s="34">
        <f t="shared" si="31"/>
        <v>0</v>
      </c>
      <c r="T64" s="34">
        <f t="shared" si="31"/>
        <v>0</v>
      </c>
      <c r="U64" s="34">
        <f t="shared" si="31"/>
        <v>0</v>
      </c>
      <c r="V64" s="34">
        <f t="shared" si="31"/>
        <v>0</v>
      </c>
      <c r="W64" s="34">
        <f t="shared" si="31"/>
        <v>0</v>
      </c>
      <c r="X64" s="34">
        <f t="shared" si="31"/>
        <v>0</v>
      </c>
      <c r="Y64" s="34">
        <f t="shared" si="31"/>
        <v>0</v>
      </c>
      <c r="Z64" s="34">
        <f t="shared" si="31"/>
        <v>0</v>
      </c>
      <c r="AA64" s="34">
        <f t="shared" si="31"/>
        <v>0</v>
      </c>
      <c r="AB64" s="34">
        <f t="shared" si="31"/>
        <v>0</v>
      </c>
      <c r="AC64" s="34">
        <f t="shared" si="31"/>
        <v>0</v>
      </c>
      <c r="AD64" s="34">
        <f t="shared" si="31"/>
        <v>0</v>
      </c>
      <c r="AE64" s="34">
        <f t="shared" si="31"/>
        <v>0</v>
      </c>
      <c r="AF64" s="34">
        <f t="shared" si="31"/>
        <v>0</v>
      </c>
      <c r="AG64" s="34">
        <f t="shared" si="31"/>
        <v>0</v>
      </c>
      <c r="AH64" s="34">
        <f t="shared" si="31"/>
        <v>0</v>
      </c>
      <c r="AI64" s="34">
        <f t="shared" si="31"/>
        <v>0</v>
      </c>
      <c r="AJ64" s="34">
        <f t="shared" si="31"/>
        <v>0</v>
      </c>
      <c r="AK64" s="34">
        <f t="shared" si="31"/>
        <v>0</v>
      </c>
      <c r="AL64" s="34">
        <f t="shared" si="31"/>
        <v>0</v>
      </c>
      <c r="AM64" s="34">
        <f t="shared" si="31"/>
        <v>0</v>
      </c>
      <c r="AN64" s="34">
        <f t="shared" si="31"/>
        <v>0</v>
      </c>
      <c r="AO64" s="34">
        <f t="shared" si="31"/>
        <v>0</v>
      </c>
      <c r="AP64" s="34">
        <f t="shared" si="31"/>
        <v>0</v>
      </c>
      <c r="AQ64" s="34">
        <f t="shared" si="31"/>
        <v>0</v>
      </c>
      <c r="AR64" s="34">
        <f t="shared" si="31"/>
        <v>0</v>
      </c>
      <c r="AS64" s="34">
        <f t="shared" si="31"/>
        <v>0</v>
      </c>
      <c r="AT64" s="34">
        <f t="shared" si="31"/>
        <v>0</v>
      </c>
    </row>
    <row r="65" spans="8:46" x14ac:dyDescent="0.2">
      <c r="H65" s="25"/>
      <c r="I65" s="53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8:46" x14ac:dyDescent="0.2">
      <c r="H66" s="32" t="s">
        <v>71</v>
      </c>
      <c r="I66" s="51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</row>
    <row r="67" spans="8:46" x14ac:dyDescent="0.2">
      <c r="H67" s="64" t="s">
        <v>72</v>
      </c>
      <c r="I67" s="53"/>
      <c r="J67" s="39">
        <f>F43</f>
        <v>136500</v>
      </c>
      <c r="K67" s="39">
        <f>J70</f>
        <v>136500</v>
      </c>
      <c r="L67" s="39">
        <f t="shared" ref="L67:AT67" si="32">K70</f>
        <v>136500</v>
      </c>
      <c r="M67" s="39">
        <f t="shared" si="32"/>
        <v>136500</v>
      </c>
      <c r="N67" s="39">
        <f t="shared" si="32"/>
        <v>136500</v>
      </c>
      <c r="O67" s="39">
        <f t="shared" si="32"/>
        <v>136500</v>
      </c>
      <c r="P67" s="39">
        <f t="shared" si="32"/>
        <v>136500</v>
      </c>
      <c r="Q67" s="39">
        <f t="shared" si="32"/>
        <v>136500</v>
      </c>
      <c r="R67" s="39">
        <f t="shared" si="32"/>
        <v>133333.33333333326</v>
      </c>
      <c r="S67" s="39">
        <f t="shared" si="32"/>
        <v>106666.66666666658</v>
      </c>
      <c r="T67" s="39">
        <f t="shared" si="32"/>
        <v>79999.999999999913</v>
      </c>
      <c r="U67" s="39">
        <f t="shared" si="32"/>
        <v>53333.333333333241</v>
      </c>
      <c r="V67" s="39">
        <f t="shared" si="32"/>
        <v>26666.666666666573</v>
      </c>
      <c r="W67" s="39">
        <f t="shared" si="32"/>
        <v>0</v>
      </c>
      <c r="X67" s="39">
        <f t="shared" si="32"/>
        <v>91933.333333333328</v>
      </c>
      <c r="Y67" s="39">
        <f t="shared" si="32"/>
        <v>136500</v>
      </c>
      <c r="Z67" s="39">
        <f t="shared" si="32"/>
        <v>136500</v>
      </c>
      <c r="AA67" s="39">
        <f t="shared" si="32"/>
        <v>136500</v>
      </c>
      <c r="AB67" s="39">
        <f t="shared" si="32"/>
        <v>136500</v>
      </c>
      <c r="AC67" s="39">
        <f t="shared" si="32"/>
        <v>136500</v>
      </c>
      <c r="AD67" s="39">
        <f t="shared" si="32"/>
        <v>136500</v>
      </c>
      <c r="AE67" s="39">
        <f t="shared" si="32"/>
        <v>136500</v>
      </c>
      <c r="AF67" s="39">
        <f t="shared" si="32"/>
        <v>136500</v>
      </c>
      <c r="AG67" s="39">
        <f t="shared" si="32"/>
        <v>136500</v>
      </c>
      <c r="AH67" s="39">
        <f t="shared" si="32"/>
        <v>136500</v>
      </c>
      <c r="AI67" s="39">
        <f t="shared" si="32"/>
        <v>136500</v>
      </c>
      <c r="AJ67" s="39">
        <f t="shared" si="32"/>
        <v>136500</v>
      </c>
      <c r="AK67" s="39">
        <f t="shared" si="32"/>
        <v>136500</v>
      </c>
      <c r="AL67" s="39">
        <f t="shared" si="32"/>
        <v>136500</v>
      </c>
      <c r="AM67" s="39">
        <f t="shared" si="32"/>
        <v>136500</v>
      </c>
      <c r="AN67" s="39">
        <f t="shared" si="32"/>
        <v>136500</v>
      </c>
      <c r="AO67" s="39">
        <f t="shared" si="32"/>
        <v>136500</v>
      </c>
      <c r="AP67" s="39">
        <f t="shared" si="32"/>
        <v>136500</v>
      </c>
      <c r="AQ67" s="39">
        <f t="shared" si="32"/>
        <v>136500</v>
      </c>
      <c r="AR67" s="39">
        <f t="shared" si="32"/>
        <v>136500</v>
      </c>
      <c r="AS67" s="39">
        <f t="shared" si="32"/>
        <v>136500</v>
      </c>
      <c r="AT67" s="39">
        <f t="shared" si="32"/>
        <v>136500</v>
      </c>
    </row>
    <row r="68" spans="8:46" x14ac:dyDescent="0.2">
      <c r="H68" s="104" t="s">
        <v>73</v>
      </c>
      <c r="I68" s="51">
        <f>SUM(J68:AT68)</f>
        <v>136499.99999999997</v>
      </c>
      <c r="J68" s="34">
        <f t="shared" ref="J68:AT68" si="33">MAX(MIN(J29-J63,J67),0)</f>
        <v>0</v>
      </c>
      <c r="K68" s="34">
        <f t="shared" si="33"/>
        <v>0</v>
      </c>
      <c r="L68" s="34">
        <f t="shared" si="33"/>
        <v>0</v>
      </c>
      <c r="M68" s="34">
        <f t="shared" si="33"/>
        <v>0</v>
      </c>
      <c r="N68" s="34">
        <f t="shared" si="33"/>
        <v>0</v>
      </c>
      <c r="O68" s="34">
        <f t="shared" si="33"/>
        <v>0</v>
      </c>
      <c r="P68" s="34">
        <f t="shared" si="33"/>
        <v>0</v>
      </c>
      <c r="Q68" s="34">
        <f t="shared" si="33"/>
        <v>3166.6666666667297</v>
      </c>
      <c r="R68" s="34">
        <f t="shared" si="33"/>
        <v>26666.666666666668</v>
      </c>
      <c r="S68" s="34">
        <f t="shared" si="33"/>
        <v>26666.666666666668</v>
      </c>
      <c r="T68" s="34">
        <f t="shared" si="33"/>
        <v>26666.666666666668</v>
      </c>
      <c r="U68" s="34">
        <f t="shared" si="33"/>
        <v>26666.666666666668</v>
      </c>
      <c r="V68" s="34">
        <f t="shared" si="33"/>
        <v>26666.666666666573</v>
      </c>
      <c r="W68" s="34">
        <f t="shared" si="33"/>
        <v>0</v>
      </c>
      <c r="X68" s="34">
        <f t="shared" si="33"/>
        <v>0</v>
      </c>
      <c r="Y68" s="34">
        <f t="shared" si="33"/>
        <v>0</v>
      </c>
      <c r="Z68" s="34">
        <f t="shared" si="33"/>
        <v>0</v>
      </c>
      <c r="AA68" s="34">
        <f t="shared" si="33"/>
        <v>0</v>
      </c>
      <c r="AB68" s="34">
        <f t="shared" si="33"/>
        <v>0</v>
      </c>
      <c r="AC68" s="34">
        <f t="shared" si="33"/>
        <v>0</v>
      </c>
      <c r="AD68" s="34">
        <f t="shared" si="33"/>
        <v>0</v>
      </c>
      <c r="AE68" s="34">
        <f t="shared" si="33"/>
        <v>0</v>
      </c>
      <c r="AF68" s="34">
        <f t="shared" si="33"/>
        <v>0</v>
      </c>
      <c r="AG68" s="34">
        <f t="shared" si="33"/>
        <v>0</v>
      </c>
      <c r="AH68" s="34">
        <f t="shared" si="33"/>
        <v>0</v>
      </c>
      <c r="AI68" s="34">
        <f t="shared" si="33"/>
        <v>0</v>
      </c>
      <c r="AJ68" s="34">
        <f t="shared" si="33"/>
        <v>0</v>
      </c>
      <c r="AK68" s="34">
        <f t="shared" si="33"/>
        <v>0</v>
      </c>
      <c r="AL68" s="34">
        <f t="shared" si="33"/>
        <v>0</v>
      </c>
      <c r="AM68" s="34">
        <f t="shared" si="33"/>
        <v>0</v>
      </c>
      <c r="AN68" s="34">
        <f t="shared" si="33"/>
        <v>0</v>
      </c>
      <c r="AO68" s="34">
        <f t="shared" si="33"/>
        <v>0</v>
      </c>
      <c r="AP68" s="34">
        <f t="shared" si="33"/>
        <v>0</v>
      </c>
      <c r="AQ68" s="34">
        <f t="shared" si="33"/>
        <v>0</v>
      </c>
      <c r="AR68" s="34">
        <f t="shared" si="33"/>
        <v>0</v>
      </c>
      <c r="AS68" s="34">
        <f t="shared" si="33"/>
        <v>0</v>
      </c>
      <c r="AT68" s="34">
        <f t="shared" si="33"/>
        <v>0</v>
      </c>
    </row>
    <row r="69" spans="8:46" x14ac:dyDescent="0.2">
      <c r="H69" s="64" t="s">
        <v>74</v>
      </c>
      <c r="I69" s="53"/>
      <c r="J69" s="39">
        <f>IF(J10&gt;0,MIN($F$43+#REF!-J67,J10),0)</f>
        <v>0</v>
      </c>
      <c r="K69" s="39">
        <f t="shared" ref="K69:AT69" si="34">IF(K10&gt;0,MIN($F$43-K67,K10),0)</f>
        <v>0</v>
      </c>
      <c r="L69" s="39">
        <f t="shared" si="34"/>
        <v>0</v>
      </c>
      <c r="M69" s="39">
        <f t="shared" si="34"/>
        <v>0</v>
      </c>
      <c r="N69" s="39">
        <f t="shared" si="34"/>
        <v>0</v>
      </c>
      <c r="O69" s="39">
        <f t="shared" si="34"/>
        <v>0</v>
      </c>
      <c r="P69" s="39">
        <f t="shared" si="34"/>
        <v>0</v>
      </c>
      <c r="Q69" s="39">
        <f t="shared" si="34"/>
        <v>0</v>
      </c>
      <c r="R69" s="39">
        <f t="shared" si="34"/>
        <v>0</v>
      </c>
      <c r="S69" s="39">
        <f t="shared" si="34"/>
        <v>0</v>
      </c>
      <c r="T69" s="39">
        <f t="shared" si="34"/>
        <v>0</v>
      </c>
      <c r="U69" s="39">
        <f t="shared" si="34"/>
        <v>0</v>
      </c>
      <c r="V69" s="39">
        <f t="shared" si="34"/>
        <v>0</v>
      </c>
      <c r="W69" s="39">
        <f t="shared" si="34"/>
        <v>91933.333333333328</v>
      </c>
      <c r="X69" s="39">
        <f t="shared" si="34"/>
        <v>44566.666666666672</v>
      </c>
      <c r="Y69" s="39">
        <f t="shared" si="34"/>
        <v>0</v>
      </c>
      <c r="Z69" s="39">
        <f t="shared" si="34"/>
        <v>0</v>
      </c>
      <c r="AA69" s="39">
        <f t="shared" si="34"/>
        <v>0</v>
      </c>
      <c r="AB69" s="39">
        <f t="shared" si="34"/>
        <v>0</v>
      </c>
      <c r="AC69" s="39">
        <f t="shared" si="34"/>
        <v>0</v>
      </c>
      <c r="AD69" s="39">
        <f t="shared" si="34"/>
        <v>0</v>
      </c>
      <c r="AE69" s="39">
        <f t="shared" si="34"/>
        <v>0</v>
      </c>
      <c r="AF69" s="39">
        <f t="shared" si="34"/>
        <v>0</v>
      </c>
      <c r="AG69" s="39">
        <f t="shared" si="34"/>
        <v>0</v>
      </c>
      <c r="AH69" s="39">
        <f t="shared" si="34"/>
        <v>0</v>
      </c>
      <c r="AI69" s="39">
        <f t="shared" si="34"/>
        <v>0</v>
      </c>
      <c r="AJ69" s="39">
        <f t="shared" si="34"/>
        <v>0</v>
      </c>
      <c r="AK69" s="39">
        <f t="shared" si="34"/>
        <v>0</v>
      </c>
      <c r="AL69" s="39">
        <f t="shared" si="34"/>
        <v>0</v>
      </c>
      <c r="AM69" s="39">
        <f t="shared" si="34"/>
        <v>0</v>
      </c>
      <c r="AN69" s="39">
        <f t="shared" si="34"/>
        <v>0</v>
      </c>
      <c r="AO69" s="39">
        <f t="shared" si="34"/>
        <v>0</v>
      </c>
      <c r="AP69" s="39">
        <f t="shared" si="34"/>
        <v>0</v>
      </c>
      <c r="AQ69" s="39">
        <f t="shared" si="34"/>
        <v>0</v>
      </c>
      <c r="AR69" s="39">
        <f t="shared" si="34"/>
        <v>0</v>
      </c>
      <c r="AS69" s="39">
        <f t="shared" si="34"/>
        <v>0</v>
      </c>
      <c r="AT69" s="39">
        <f t="shared" si="34"/>
        <v>0</v>
      </c>
    </row>
    <row r="70" spans="8:46" x14ac:dyDescent="0.2">
      <c r="H70" s="104" t="s">
        <v>75</v>
      </c>
      <c r="I70" s="51"/>
      <c r="J70" s="34">
        <f t="shared" ref="J70:AT70" si="35">J67-J68+J69</f>
        <v>136500</v>
      </c>
      <c r="K70" s="34">
        <f t="shared" si="35"/>
        <v>136500</v>
      </c>
      <c r="L70" s="34">
        <f t="shared" si="35"/>
        <v>136500</v>
      </c>
      <c r="M70" s="34">
        <f t="shared" si="35"/>
        <v>136500</v>
      </c>
      <c r="N70" s="34">
        <f t="shared" si="35"/>
        <v>136500</v>
      </c>
      <c r="O70" s="34">
        <f t="shared" si="35"/>
        <v>136500</v>
      </c>
      <c r="P70" s="34">
        <f t="shared" si="35"/>
        <v>136500</v>
      </c>
      <c r="Q70" s="34">
        <f t="shared" si="35"/>
        <v>133333.33333333326</v>
      </c>
      <c r="R70" s="34">
        <f t="shared" si="35"/>
        <v>106666.66666666658</v>
      </c>
      <c r="S70" s="34">
        <f t="shared" si="35"/>
        <v>79999.999999999913</v>
      </c>
      <c r="T70" s="34">
        <f t="shared" si="35"/>
        <v>53333.333333333241</v>
      </c>
      <c r="U70" s="34">
        <f t="shared" si="35"/>
        <v>26666.666666666573</v>
      </c>
      <c r="V70" s="34">
        <f t="shared" si="35"/>
        <v>0</v>
      </c>
      <c r="W70" s="34">
        <f t="shared" si="35"/>
        <v>91933.333333333328</v>
      </c>
      <c r="X70" s="34">
        <f t="shared" si="35"/>
        <v>136500</v>
      </c>
      <c r="Y70" s="34">
        <f t="shared" si="35"/>
        <v>136500</v>
      </c>
      <c r="Z70" s="34">
        <f t="shared" si="35"/>
        <v>136500</v>
      </c>
      <c r="AA70" s="34">
        <f t="shared" si="35"/>
        <v>136500</v>
      </c>
      <c r="AB70" s="34">
        <f t="shared" si="35"/>
        <v>136500</v>
      </c>
      <c r="AC70" s="34">
        <f t="shared" si="35"/>
        <v>136500</v>
      </c>
      <c r="AD70" s="34">
        <f t="shared" si="35"/>
        <v>136500</v>
      </c>
      <c r="AE70" s="34">
        <f t="shared" si="35"/>
        <v>136500</v>
      </c>
      <c r="AF70" s="34">
        <f t="shared" si="35"/>
        <v>136500</v>
      </c>
      <c r="AG70" s="34">
        <f t="shared" si="35"/>
        <v>136500</v>
      </c>
      <c r="AH70" s="34">
        <f t="shared" si="35"/>
        <v>136500</v>
      </c>
      <c r="AI70" s="34">
        <f t="shared" si="35"/>
        <v>136500</v>
      </c>
      <c r="AJ70" s="34">
        <f t="shared" si="35"/>
        <v>136500</v>
      </c>
      <c r="AK70" s="34">
        <f t="shared" si="35"/>
        <v>136500</v>
      </c>
      <c r="AL70" s="34">
        <f t="shared" si="35"/>
        <v>136500</v>
      </c>
      <c r="AM70" s="34">
        <f t="shared" si="35"/>
        <v>136500</v>
      </c>
      <c r="AN70" s="34">
        <f t="shared" si="35"/>
        <v>136500</v>
      </c>
      <c r="AO70" s="34">
        <f t="shared" si="35"/>
        <v>136500</v>
      </c>
      <c r="AP70" s="34">
        <f t="shared" si="35"/>
        <v>136500</v>
      </c>
      <c r="AQ70" s="34">
        <f t="shared" si="35"/>
        <v>136500</v>
      </c>
      <c r="AR70" s="34">
        <f t="shared" si="35"/>
        <v>136500</v>
      </c>
      <c r="AS70" s="34">
        <f t="shared" si="35"/>
        <v>136500</v>
      </c>
      <c r="AT70" s="34">
        <f t="shared" si="35"/>
        <v>136500</v>
      </c>
    </row>
    <row r="71" spans="8:46" x14ac:dyDescent="0.2">
      <c r="H71" s="25"/>
      <c r="I71" s="5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</row>
    <row r="72" spans="8:46" x14ac:dyDescent="0.2">
      <c r="H72" s="104" t="s">
        <v>76</v>
      </c>
      <c r="I72" s="51"/>
      <c r="J72" s="34">
        <f t="shared" ref="J72:AT72" si="36">$F$43-J70</f>
        <v>0</v>
      </c>
      <c r="K72" s="34">
        <f t="shared" si="36"/>
        <v>0</v>
      </c>
      <c r="L72" s="34">
        <f t="shared" si="36"/>
        <v>0</v>
      </c>
      <c r="M72" s="34">
        <f t="shared" si="36"/>
        <v>0</v>
      </c>
      <c r="N72" s="34">
        <f t="shared" si="36"/>
        <v>0</v>
      </c>
      <c r="O72" s="34">
        <f t="shared" si="36"/>
        <v>0</v>
      </c>
      <c r="P72" s="34">
        <f t="shared" si="36"/>
        <v>0</v>
      </c>
      <c r="Q72" s="34">
        <f t="shared" si="36"/>
        <v>3166.6666666667443</v>
      </c>
      <c r="R72" s="34">
        <f t="shared" si="36"/>
        <v>29833.333333333416</v>
      </c>
      <c r="S72" s="34">
        <f t="shared" si="36"/>
        <v>56500.000000000087</v>
      </c>
      <c r="T72" s="34">
        <f t="shared" si="36"/>
        <v>83166.666666666759</v>
      </c>
      <c r="U72" s="34">
        <f t="shared" si="36"/>
        <v>109833.33333333343</v>
      </c>
      <c r="V72" s="34">
        <f t="shared" si="36"/>
        <v>136500</v>
      </c>
      <c r="W72" s="34">
        <f t="shared" si="36"/>
        <v>44566.666666666672</v>
      </c>
      <c r="X72" s="34">
        <f t="shared" si="36"/>
        <v>0</v>
      </c>
      <c r="Y72" s="34">
        <f t="shared" si="36"/>
        <v>0</v>
      </c>
      <c r="Z72" s="34">
        <f t="shared" si="36"/>
        <v>0</v>
      </c>
      <c r="AA72" s="34">
        <f t="shared" si="36"/>
        <v>0</v>
      </c>
      <c r="AB72" s="34">
        <f t="shared" si="36"/>
        <v>0</v>
      </c>
      <c r="AC72" s="34">
        <f t="shared" si="36"/>
        <v>0</v>
      </c>
      <c r="AD72" s="34">
        <f t="shared" si="36"/>
        <v>0</v>
      </c>
      <c r="AE72" s="34">
        <f t="shared" si="36"/>
        <v>0</v>
      </c>
      <c r="AF72" s="34">
        <f t="shared" si="36"/>
        <v>0</v>
      </c>
      <c r="AG72" s="34">
        <f t="shared" si="36"/>
        <v>0</v>
      </c>
      <c r="AH72" s="34">
        <f t="shared" si="36"/>
        <v>0</v>
      </c>
      <c r="AI72" s="34">
        <f t="shared" si="36"/>
        <v>0</v>
      </c>
      <c r="AJ72" s="34">
        <f t="shared" si="36"/>
        <v>0</v>
      </c>
      <c r="AK72" s="34">
        <f t="shared" si="36"/>
        <v>0</v>
      </c>
      <c r="AL72" s="34">
        <f t="shared" si="36"/>
        <v>0</v>
      </c>
      <c r="AM72" s="34">
        <f t="shared" si="36"/>
        <v>0</v>
      </c>
      <c r="AN72" s="34">
        <f t="shared" si="36"/>
        <v>0</v>
      </c>
      <c r="AO72" s="34">
        <f t="shared" si="36"/>
        <v>0</v>
      </c>
      <c r="AP72" s="34">
        <f t="shared" si="36"/>
        <v>0</v>
      </c>
      <c r="AQ72" s="34">
        <f t="shared" si="36"/>
        <v>0</v>
      </c>
      <c r="AR72" s="34">
        <f t="shared" si="36"/>
        <v>0</v>
      </c>
      <c r="AS72" s="34">
        <f t="shared" si="36"/>
        <v>0</v>
      </c>
      <c r="AT72" s="34">
        <f t="shared" si="36"/>
        <v>0</v>
      </c>
    </row>
    <row r="73" spans="8:46" x14ac:dyDescent="0.2">
      <c r="H73" s="64" t="s">
        <v>65</v>
      </c>
      <c r="I73" s="53"/>
      <c r="J73" s="39">
        <f t="shared" ref="J73:AT73" si="37">(J72+J74)*$F$41/12</f>
        <v>0</v>
      </c>
      <c r="K73" s="39">
        <f t="shared" si="37"/>
        <v>0</v>
      </c>
      <c r="L73" s="39">
        <f t="shared" si="37"/>
        <v>0</v>
      </c>
      <c r="M73" s="39">
        <f t="shared" si="37"/>
        <v>0</v>
      </c>
      <c r="N73" s="39">
        <f t="shared" si="37"/>
        <v>0</v>
      </c>
      <c r="O73" s="39">
        <f t="shared" si="37"/>
        <v>0</v>
      </c>
      <c r="P73" s="39">
        <f t="shared" si="37"/>
        <v>0</v>
      </c>
      <c r="Q73" s="39">
        <f t="shared" si="37"/>
        <v>13.19444444444477</v>
      </c>
      <c r="R73" s="39">
        <f t="shared" si="37"/>
        <v>124.36053240740777</v>
      </c>
      <c r="S73" s="39">
        <f t="shared" si="37"/>
        <v>235.98981240354976</v>
      </c>
      <c r="T73" s="39">
        <f t="shared" si="37"/>
        <v>348.08421439967566</v>
      </c>
      <c r="U73" s="39">
        <f t="shared" si="37"/>
        <v>460.64567640411883</v>
      </c>
      <c r="V73" s="39">
        <f t="shared" si="37"/>
        <v>573.67614450024666</v>
      </c>
      <c r="W73" s="39">
        <f t="shared" si="37"/>
        <v>193.01090621344213</v>
      </c>
      <c r="X73" s="39">
        <f t="shared" si="37"/>
        <v>0</v>
      </c>
      <c r="Y73" s="39">
        <f t="shared" si="37"/>
        <v>0</v>
      </c>
      <c r="Z73" s="39">
        <f t="shared" si="37"/>
        <v>0</v>
      </c>
      <c r="AA73" s="39">
        <f t="shared" si="37"/>
        <v>0</v>
      </c>
      <c r="AB73" s="39">
        <f t="shared" si="37"/>
        <v>0</v>
      </c>
      <c r="AC73" s="39">
        <f>(AC72+AC74)*$F$41/12</f>
        <v>0</v>
      </c>
      <c r="AD73" s="39">
        <f>(AD72+AD74)*$F$41/12</f>
        <v>0</v>
      </c>
      <c r="AE73" s="39">
        <f t="shared" si="37"/>
        <v>0</v>
      </c>
      <c r="AF73" s="39">
        <f t="shared" si="37"/>
        <v>0</v>
      </c>
      <c r="AG73" s="39">
        <f t="shared" si="37"/>
        <v>0</v>
      </c>
      <c r="AH73" s="39">
        <f t="shared" si="37"/>
        <v>0</v>
      </c>
      <c r="AI73" s="39">
        <f t="shared" si="37"/>
        <v>0</v>
      </c>
      <c r="AJ73" s="39">
        <f t="shared" si="37"/>
        <v>0</v>
      </c>
      <c r="AK73" s="39">
        <f t="shared" si="37"/>
        <v>0</v>
      </c>
      <c r="AL73" s="39">
        <f t="shared" si="37"/>
        <v>0</v>
      </c>
      <c r="AM73" s="39">
        <f t="shared" si="37"/>
        <v>0</v>
      </c>
      <c r="AN73" s="39">
        <f t="shared" si="37"/>
        <v>0</v>
      </c>
      <c r="AO73" s="39">
        <f t="shared" si="37"/>
        <v>0</v>
      </c>
      <c r="AP73" s="39">
        <f t="shared" si="37"/>
        <v>0</v>
      </c>
      <c r="AQ73" s="39">
        <f t="shared" si="37"/>
        <v>0</v>
      </c>
      <c r="AR73" s="39">
        <f t="shared" si="37"/>
        <v>0</v>
      </c>
      <c r="AS73" s="39">
        <f t="shared" si="37"/>
        <v>0</v>
      </c>
      <c r="AT73" s="39">
        <f t="shared" si="37"/>
        <v>0</v>
      </c>
    </row>
    <row r="74" spans="8:46" x14ac:dyDescent="0.2">
      <c r="H74" s="104" t="s">
        <v>77</v>
      </c>
      <c r="I74" s="51"/>
      <c r="J74" s="34">
        <f>IF(J72=0,0,SUM($I$73:I73))</f>
        <v>0</v>
      </c>
      <c r="K74" s="34">
        <f>IF(K72=0,0,SUM($I$73:J73))</f>
        <v>0</v>
      </c>
      <c r="L74" s="34">
        <f>IF(L72=0,0,SUM($I$73:K73))</f>
        <v>0</v>
      </c>
      <c r="M74" s="34">
        <f>IF(M72=0,0,SUM($I$73:L73))</f>
        <v>0</v>
      </c>
      <c r="N74" s="34">
        <f>IF(N72=0,0,SUM($I$73:M73))</f>
        <v>0</v>
      </c>
      <c r="O74" s="34">
        <f>IF(O72=0,0,SUM($I$73:N73))</f>
        <v>0</v>
      </c>
      <c r="P74" s="34">
        <f>IF(P72=0,0,SUM($I$73:O73))</f>
        <v>0</v>
      </c>
      <c r="Q74" s="34">
        <f>IF(Q72=0,0,SUM($I$73:P73))</f>
        <v>0</v>
      </c>
      <c r="R74" s="34">
        <f>IF(R72=0,0,SUM($I$73:Q73))</f>
        <v>13.19444444444477</v>
      </c>
      <c r="S74" s="34">
        <f>IF(S72=0,0,SUM($I$73:R73))</f>
        <v>137.55497685185253</v>
      </c>
      <c r="T74" s="34">
        <f>IF(T72=0,0,SUM($I$73:S73))</f>
        <v>373.54478925540229</v>
      </c>
      <c r="U74" s="34">
        <f>IF(U72=0,0,SUM($I$73:T73))</f>
        <v>721.6290036550779</v>
      </c>
      <c r="V74" s="34">
        <f>IF(V72=0,0,SUM($I$73:U73))</f>
        <v>1182.2746800591967</v>
      </c>
      <c r="W74" s="34">
        <f>IF(W72=0,0,SUM($I$73:V73))</f>
        <v>1755.9508245594434</v>
      </c>
      <c r="X74" s="34">
        <f>IF(X72=0,0,SUM($I$73:W73))</f>
        <v>0</v>
      </c>
      <c r="Y74" s="34">
        <f>IF(Y72=0,0,SUM($I$73:X73))</f>
        <v>0</v>
      </c>
      <c r="Z74" s="34">
        <f>IF(Z72=0,0,SUM($I$73:Y73))</f>
        <v>0</v>
      </c>
      <c r="AA74" s="34">
        <f>IF(AA72=0,0,SUM($I$73:Z73))</f>
        <v>0</v>
      </c>
      <c r="AB74" s="34">
        <f>IF(AB72=0,0,SUM($I$73:AA73))</f>
        <v>0</v>
      </c>
      <c r="AC74" s="34">
        <f>IF(AC72=0,0,SUM($I$73:AB73))</f>
        <v>0</v>
      </c>
      <c r="AD74" s="34">
        <f>IF(AD72=0,0,SUM($I$73:AC73))</f>
        <v>0</v>
      </c>
      <c r="AE74" s="34">
        <f>IF(AE72=0,0,SUM($I$73:AD73))</f>
        <v>0</v>
      </c>
      <c r="AF74" s="34">
        <f>IF(AF72=0,0,SUM($I$73:AE73))</f>
        <v>0</v>
      </c>
      <c r="AG74" s="34">
        <f>IF(AG72=0,0,SUM($I$73:AF73))</f>
        <v>0</v>
      </c>
      <c r="AH74" s="34">
        <f>IF(AH72=0,0,SUM($I$73:AG73))</f>
        <v>0</v>
      </c>
      <c r="AI74" s="34">
        <f>IF(AI72=0,0,SUM($I$73:AH73))</f>
        <v>0</v>
      </c>
      <c r="AJ74" s="34">
        <f>IF(AJ72=0,0,SUM($I$73:AI73))</f>
        <v>0</v>
      </c>
      <c r="AK74" s="34">
        <f>IF(AK72=0,0,SUM($I$73:AJ73))</f>
        <v>0</v>
      </c>
      <c r="AL74" s="34">
        <f>IF(AL72=0,0,SUM($I$73:AK73))</f>
        <v>0</v>
      </c>
      <c r="AM74" s="34">
        <f>IF(AM72=0,0,SUM($I$73:AL73))</f>
        <v>0</v>
      </c>
      <c r="AN74" s="34">
        <f>IF(AN72=0,0,SUM($I$73:AM73))</f>
        <v>0</v>
      </c>
      <c r="AO74" s="34">
        <f>IF(AO72=0,0,SUM($I$73:AN73))</f>
        <v>0</v>
      </c>
      <c r="AP74" s="34">
        <f>IF(AP72=0,0,SUM($I$73:AO73))</f>
        <v>0</v>
      </c>
      <c r="AQ74" s="34">
        <f>IF(AQ72=0,0,SUM($I$73:AP73))</f>
        <v>0</v>
      </c>
      <c r="AR74" s="34">
        <f>IF(AR72=0,0,SUM($I$73:AQ73))</f>
        <v>0</v>
      </c>
      <c r="AS74" s="34">
        <f>IF(AS72=0,0,SUM($I$73:AR73))</f>
        <v>0</v>
      </c>
      <c r="AT74" s="34">
        <f>IF(AT72=0,0,SUM($I$73:AS73))</f>
        <v>0</v>
      </c>
    </row>
    <row r="75" spans="8:46" x14ac:dyDescent="0.2">
      <c r="H75" s="119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</row>
    <row r="76" spans="8:46" x14ac:dyDescent="0.2"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</row>
    <row r="77" spans="8:46" x14ac:dyDescent="0.2"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</row>
    <row r="78" spans="8:46" x14ac:dyDescent="0.2"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</row>
    <row r="79" spans="8:46" x14ac:dyDescent="0.2"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</row>
    <row r="80" spans="8:46" x14ac:dyDescent="0.2"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</row>
    <row r="81" spans="10:46" x14ac:dyDescent="0.2"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</row>
    <row r="82" spans="10:46" x14ac:dyDescent="0.2"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</row>
    <row r="83" spans="10:46" x14ac:dyDescent="0.2"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</row>
    <row r="84" spans="10:46" x14ac:dyDescent="0.2"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</row>
    <row r="85" spans="10:46" x14ac:dyDescent="0.2"/>
    <row r="86" spans="10:46" x14ac:dyDescent="0.2"/>
    <row r="87" spans="10:46" x14ac:dyDescent="0.2"/>
    <row r="88" spans="10:46" x14ac:dyDescent="0.2"/>
    <row r="89" spans="10:46" x14ac:dyDescent="0.2"/>
    <row r="90" spans="10:46" x14ac:dyDescent="0.2"/>
    <row r="91" spans="10:46" x14ac:dyDescent="0.2"/>
    <row r="92" spans="10:46" x14ac:dyDescent="0.2"/>
    <row r="93" spans="10:46" x14ac:dyDescent="0.2"/>
    <row r="94" spans="10:46" x14ac:dyDescent="0.2"/>
    <row r="95" spans="10:46" x14ac:dyDescent="0.2"/>
    <row r="96" spans="10:46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hyperlinks>
    <hyperlink ref="B4" r:id="rId1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Development Returns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</dc:creator>
  <cp:lastModifiedBy>CKA</cp:lastModifiedBy>
  <dcterms:created xsi:type="dcterms:W3CDTF">2018-03-25T16:46:35Z</dcterms:created>
  <dcterms:modified xsi:type="dcterms:W3CDTF">2018-03-25T17:30:24Z</dcterms:modified>
</cp:coreProperties>
</file>