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ameronAndrews1/Desktop/Money/Lotus/Website/Resources/4. True LTC Construction/"/>
    </mc:Choice>
  </mc:AlternateContent>
  <bookViews>
    <workbookView xWindow="0" yWindow="460" windowWidth="25380" windowHeight="15460"/>
  </bookViews>
  <sheets>
    <sheet name="Overview" sheetId="2" r:id="rId1"/>
    <sheet name="Construction Draw" sheetId="1" r:id="rId2"/>
  </sheets>
  <definedNames>
    <definedName name="solver_adj" localSheetId="1" hidden="1">'Construction Draw'!$C$7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'Construction Draw'!$C$10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0.6</definedName>
    <definedName name="solver_ver" localSheetId="1" hidden="1">3</definedName>
  </definedNames>
  <calcPr calcId="150001" iterate="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40" i="1"/>
  <c r="F37" i="1"/>
  <c r="D16" i="1"/>
  <c r="C5" i="1"/>
  <c r="C8" i="1"/>
  <c r="C27" i="1"/>
  <c r="G15" i="1"/>
  <c r="G35" i="1"/>
  <c r="F27" i="1"/>
  <c r="G40" i="1"/>
  <c r="G36" i="1"/>
  <c r="G37" i="1"/>
  <c r="H15" i="1"/>
  <c r="C21" i="1"/>
  <c r="F21" i="1"/>
  <c r="I15" i="1"/>
  <c r="H35" i="1"/>
  <c r="F22" i="1"/>
  <c r="F46" i="1"/>
  <c r="H36" i="1"/>
  <c r="H37" i="1"/>
  <c r="H40" i="1"/>
  <c r="J15" i="1"/>
  <c r="I35" i="1"/>
  <c r="F28" i="1"/>
  <c r="F30" i="1"/>
  <c r="F24" i="1"/>
  <c r="F23" i="1"/>
  <c r="G21" i="1"/>
  <c r="K15" i="1"/>
  <c r="J35" i="1"/>
  <c r="I36" i="1"/>
  <c r="I37" i="1"/>
  <c r="I40" i="1"/>
  <c r="F29" i="1"/>
  <c r="G27" i="1"/>
  <c r="G22" i="1"/>
  <c r="G46" i="1"/>
  <c r="J40" i="1"/>
  <c r="J36" i="1"/>
  <c r="J37" i="1"/>
  <c r="L15" i="1"/>
  <c r="K35" i="1"/>
  <c r="G28" i="1"/>
  <c r="G29" i="1"/>
  <c r="H27" i="1"/>
  <c r="G24" i="1"/>
  <c r="G23" i="1"/>
  <c r="H21" i="1"/>
  <c r="M15" i="1"/>
  <c r="L35" i="1"/>
  <c r="K40" i="1"/>
  <c r="K36" i="1"/>
  <c r="K37" i="1"/>
  <c r="H22" i="1"/>
  <c r="L36" i="1"/>
  <c r="L37" i="1"/>
  <c r="L40" i="1"/>
  <c r="H23" i="1"/>
  <c r="I21" i="1"/>
  <c r="I22" i="1"/>
  <c r="I46" i="1"/>
  <c r="H46" i="1"/>
  <c r="N15" i="1"/>
  <c r="M35" i="1"/>
  <c r="H28" i="1"/>
  <c r="H29" i="1"/>
  <c r="I27" i="1"/>
  <c r="H24" i="1"/>
  <c r="I24" i="1"/>
  <c r="O15" i="1"/>
  <c r="N35" i="1"/>
  <c r="I23" i="1"/>
  <c r="J21" i="1"/>
  <c r="J22" i="1"/>
  <c r="J46" i="1"/>
  <c r="M36" i="1"/>
  <c r="M37" i="1"/>
  <c r="M40" i="1"/>
  <c r="I28" i="1"/>
  <c r="I29" i="1"/>
  <c r="J27" i="1"/>
  <c r="N40" i="1"/>
  <c r="N36" i="1"/>
  <c r="N37" i="1"/>
  <c r="P15" i="1"/>
  <c r="O35" i="1"/>
  <c r="J28" i="1"/>
  <c r="J29" i="1"/>
  <c r="K27" i="1"/>
  <c r="J24" i="1"/>
  <c r="J23" i="1"/>
  <c r="K21" i="1"/>
  <c r="Q15" i="1"/>
  <c r="P35" i="1"/>
  <c r="O40" i="1"/>
  <c r="K22" i="1"/>
  <c r="P36" i="1"/>
  <c r="P37" i="1"/>
  <c r="P40" i="1"/>
  <c r="K23" i="1"/>
  <c r="L21" i="1"/>
  <c r="L22" i="1"/>
  <c r="K46" i="1"/>
  <c r="R15" i="1"/>
  <c r="Q35" i="1"/>
  <c r="K28" i="1"/>
  <c r="K24" i="1"/>
  <c r="K29" i="1"/>
  <c r="L27" i="1"/>
  <c r="L28" i="1"/>
  <c r="L29" i="1"/>
  <c r="M27" i="1"/>
  <c r="L23" i="1"/>
  <c r="M21" i="1"/>
  <c r="M22" i="1"/>
  <c r="L46" i="1"/>
  <c r="S15" i="1"/>
  <c r="R35" i="1"/>
  <c r="Q36" i="1"/>
  <c r="Q37" i="1"/>
  <c r="Q40" i="1"/>
  <c r="L24" i="1"/>
  <c r="R40" i="1"/>
  <c r="R36" i="1"/>
  <c r="R37" i="1"/>
  <c r="M23" i="1"/>
  <c r="N21" i="1"/>
  <c r="N22" i="1"/>
  <c r="M46" i="1"/>
  <c r="T15" i="1"/>
  <c r="S35" i="1"/>
  <c r="M28" i="1"/>
  <c r="M29" i="1"/>
  <c r="N27" i="1"/>
  <c r="M24" i="1"/>
  <c r="N23" i="1"/>
  <c r="O21" i="1"/>
  <c r="O22" i="1"/>
  <c r="N46" i="1"/>
  <c r="N24" i="1"/>
  <c r="U15" i="1"/>
  <c r="T35" i="1"/>
  <c r="S40" i="1"/>
  <c r="S36" i="1"/>
  <c r="S37" i="1"/>
  <c r="N28" i="1"/>
  <c r="N29" i="1"/>
  <c r="O27" i="1"/>
  <c r="V15" i="1"/>
  <c r="U35" i="1"/>
  <c r="O23" i="1"/>
  <c r="P21" i="1"/>
  <c r="P22" i="1"/>
  <c r="T36" i="1"/>
  <c r="T37" i="1"/>
  <c r="T40" i="1"/>
  <c r="O24" i="1"/>
  <c r="O28" i="1"/>
  <c r="O29" i="1"/>
  <c r="P27" i="1"/>
  <c r="P28" i="1"/>
  <c r="U36" i="1"/>
  <c r="U37" i="1"/>
  <c r="U40" i="1"/>
  <c r="P23" i="1"/>
  <c r="Q21" i="1"/>
  <c r="Q22" i="1"/>
  <c r="Q46" i="1"/>
  <c r="P46" i="1"/>
  <c r="W15" i="1"/>
  <c r="V35" i="1"/>
  <c r="P24" i="1"/>
  <c r="V40" i="1"/>
  <c r="V36" i="1"/>
  <c r="V37" i="1"/>
  <c r="P29" i="1"/>
  <c r="Q27" i="1"/>
  <c r="Q28" i="1"/>
  <c r="Q29" i="1"/>
  <c r="R27" i="1"/>
  <c r="X15" i="1"/>
  <c r="W35" i="1"/>
  <c r="Q24" i="1"/>
  <c r="Q23" i="1"/>
  <c r="R21" i="1"/>
  <c r="W40" i="1"/>
  <c r="W36" i="1"/>
  <c r="W37" i="1"/>
  <c r="Y15" i="1"/>
  <c r="X35" i="1"/>
  <c r="R22" i="1"/>
  <c r="Z15" i="1"/>
  <c r="Y35" i="1"/>
  <c r="R23" i="1"/>
  <c r="S21" i="1"/>
  <c r="S22" i="1"/>
  <c r="S46" i="1"/>
  <c r="R46" i="1"/>
  <c r="X36" i="1"/>
  <c r="X37" i="1"/>
  <c r="X40" i="1"/>
  <c r="R24" i="1"/>
  <c r="R28" i="1"/>
  <c r="R29" i="1"/>
  <c r="S27" i="1"/>
  <c r="Y36" i="1"/>
  <c r="Y37" i="1"/>
  <c r="Y40" i="1"/>
  <c r="AA15" i="1"/>
  <c r="Z35" i="1"/>
  <c r="S24" i="1"/>
  <c r="S28" i="1"/>
  <c r="S29" i="1"/>
  <c r="T27" i="1"/>
  <c r="S23" i="1"/>
  <c r="T21" i="1"/>
  <c r="Z40" i="1"/>
  <c r="Z36" i="1"/>
  <c r="Z37" i="1"/>
  <c r="AB15" i="1"/>
  <c r="AA35" i="1"/>
  <c r="T22" i="1"/>
  <c r="T46" i="1"/>
  <c r="AA40" i="1"/>
  <c r="AA36" i="1"/>
  <c r="AA37" i="1"/>
  <c r="AC15" i="1"/>
  <c r="AB35" i="1"/>
  <c r="T24" i="1"/>
  <c r="T28" i="1"/>
  <c r="T29" i="1"/>
  <c r="U27" i="1"/>
  <c r="T23" i="1"/>
  <c r="U21" i="1"/>
  <c r="AB36" i="1"/>
  <c r="AB37" i="1"/>
  <c r="AB40" i="1"/>
  <c r="AD15" i="1"/>
  <c r="AC35" i="1"/>
  <c r="U22" i="1"/>
  <c r="U23" i="1"/>
  <c r="V21" i="1"/>
  <c r="U46" i="1"/>
  <c r="AC36" i="1"/>
  <c r="AC37" i="1"/>
  <c r="AC40" i="1"/>
  <c r="AE15" i="1"/>
  <c r="AD35" i="1"/>
  <c r="U24" i="1"/>
  <c r="U28" i="1"/>
  <c r="U29" i="1"/>
  <c r="V27" i="1"/>
  <c r="V22" i="1"/>
  <c r="AD40" i="1"/>
  <c r="AD36" i="1"/>
  <c r="AD37" i="1"/>
  <c r="V23" i="1"/>
  <c r="W21" i="1"/>
  <c r="W22" i="1"/>
  <c r="V46" i="1"/>
  <c r="AF15" i="1"/>
  <c r="AE35" i="1"/>
  <c r="V24" i="1"/>
  <c r="V28" i="1"/>
  <c r="V29" i="1"/>
  <c r="W27" i="1"/>
  <c r="AE40" i="1"/>
  <c r="AE36" i="1"/>
  <c r="AE37" i="1"/>
  <c r="AG15" i="1"/>
  <c r="AF35" i="1"/>
  <c r="W23" i="1"/>
  <c r="X21" i="1"/>
  <c r="X22" i="1"/>
  <c r="W46" i="1"/>
  <c r="W24" i="1"/>
  <c r="W28" i="1"/>
  <c r="W29" i="1"/>
  <c r="X27" i="1"/>
  <c r="AF36" i="1"/>
  <c r="AF37" i="1"/>
  <c r="AF40" i="1"/>
  <c r="X23" i="1"/>
  <c r="Y21" i="1"/>
  <c r="Y22" i="1"/>
  <c r="X46" i="1"/>
  <c r="AH15" i="1"/>
  <c r="AG35" i="1"/>
  <c r="X24" i="1"/>
  <c r="X28" i="1"/>
  <c r="X29" i="1"/>
  <c r="Y27" i="1"/>
  <c r="AH35" i="1"/>
  <c r="AI15" i="1"/>
  <c r="AG36" i="1"/>
  <c r="AG37" i="1"/>
  <c r="AG40" i="1"/>
  <c r="Y23" i="1"/>
  <c r="Z21" i="1"/>
  <c r="Z22" i="1"/>
  <c r="Z46" i="1"/>
  <c r="Y46" i="1"/>
  <c r="Y24" i="1"/>
  <c r="Y28" i="1"/>
  <c r="Y29" i="1"/>
  <c r="Z27" i="1"/>
  <c r="Z28" i="1"/>
  <c r="Z29" i="1"/>
  <c r="AA27" i="1"/>
  <c r="Z24" i="1"/>
  <c r="Z23" i="1"/>
  <c r="AA21" i="1"/>
  <c r="AA22" i="1"/>
  <c r="AA46" i="1"/>
  <c r="AJ15" i="1"/>
  <c r="AI35" i="1"/>
  <c r="AH40" i="1"/>
  <c r="AH36" i="1"/>
  <c r="AH37" i="1"/>
  <c r="AA24" i="1"/>
  <c r="AA23" i="1"/>
  <c r="AB21" i="1"/>
  <c r="AB22" i="1"/>
  <c r="AB46" i="1"/>
  <c r="AA28" i="1"/>
  <c r="AA29" i="1"/>
  <c r="AB27" i="1"/>
  <c r="AI40" i="1"/>
  <c r="AI36" i="1"/>
  <c r="AI37" i="1"/>
  <c r="AK15" i="1"/>
  <c r="AJ35" i="1"/>
  <c r="AB28" i="1"/>
  <c r="AB29" i="1"/>
  <c r="AC27" i="1"/>
  <c r="AB24" i="1"/>
  <c r="AB23" i="1"/>
  <c r="AC21" i="1"/>
  <c r="AC22" i="1"/>
  <c r="AC46" i="1"/>
  <c r="AL15" i="1"/>
  <c r="AK35" i="1"/>
  <c r="AJ36" i="1"/>
  <c r="AJ37" i="1"/>
  <c r="AJ40" i="1"/>
  <c r="AC23" i="1"/>
  <c r="AD21" i="1"/>
  <c r="AD22" i="1"/>
  <c r="AC28" i="1"/>
  <c r="AC29" i="1"/>
  <c r="AD27" i="1"/>
  <c r="AC24" i="1"/>
  <c r="AM15" i="1"/>
  <c r="AL35" i="1"/>
  <c r="AK36" i="1"/>
  <c r="AK37" i="1"/>
  <c r="AK40" i="1"/>
  <c r="AL40" i="1"/>
  <c r="AD23" i="1"/>
  <c r="AE21" i="1"/>
  <c r="AE22" i="1"/>
  <c r="AE46" i="1"/>
  <c r="AD46" i="1"/>
  <c r="AN15" i="1"/>
  <c r="AM35" i="1"/>
  <c r="AD24" i="1"/>
  <c r="AD28" i="1"/>
  <c r="AD29" i="1"/>
  <c r="AE27" i="1"/>
  <c r="AM40" i="1"/>
  <c r="AO15" i="1"/>
  <c r="AN35" i="1"/>
  <c r="AE24" i="1"/>
  <c r="AE28" i="1"/>
  <c r="AE29" i="1"/>
  <c r="AF27" i="1"/>
  <c r="AE23" i="1"/>
  <c r="AF21" i="1"/>
  <c r="AF22" i="1"/>
  <c r="AF46" i="1"/>
  <c r="AN40" i="1"/>
  <c r="AN36" i="1"/>
  <c r="AN37" i="1"/>
  <c r="AO35" i="1"/>
  <c r="AP15" i="1"/>
  <c r="AP35" i="1"/>
  <c r="AF24" i="1"/>
  <c r="AF28" i="1"/>
  <c r="AF29" i="1"/>
  <c r="AG27" i="1"/>
  <c r="AF23" i="1"/>
  <c r="AG21" i="1"/>
  <c r="AG22" i="1"/>
  <c r="AG46" i="1"/>
  <c r="AP36" i="1"/>
  <c r="AP37" i="1"/>
  <c r="AP40" i="1"/>
  <c r="AO36" i="1"/>
  <c r="AO37" i="1"/>
  <c r="AO40" i="1"/>
  <c r="AG24" i="1"/>
  <c r="AG28" i="1"/>
  <c r="AG29" i="1"/>
  <c r="AH27" i="1"/>
  <c r="AG23" i="1"/>
  <c r="AH21" i="1"/>
  <c r="C41" i="1"/>
  <c r="C43" i="1"/>
  <c r="C42" i="1"/>
  <c r="AH22" i="1"/>
  <c r="AH46" i="1"/>
  <c r="AH24" i="1"/>
  <c r="AH28" i="1"/>
  <c r="AH23" i="1"/>
  <c r="AI21" i="1"/>
  <c r="AH29" i="1"/>
  <c r="AI27" i="1"/>
  <c r="AI22" i="1"/>
  <c r="AI46" i="1"/>
  <c r="AI24" i="1"/>
  <c r="AI28" i="1"/>
  <c r="AI29" i="1"/>
  <c r="AJ27" i="1"/>
  <c r="AI23" i="1"/>
  <c r="AJ21" i="1"/>
  <c r="AJ22" i="1"/>
  <c r="AJ23" i="1"/>
  <c r="AK21" i="1"/>
  <c r="AK22" i="1"/>
  <c r="AK46" i="1"/>
  <c r="AJ46" i="1"/>
  <c r="AJ24" i="1"/>
  <c r="AJ28" i="1"/>
  <c r="AJ29" i="1"/>
  <c r="AK27" i="1"/>
  <c r="AK24" i="1"/>
  <c r="AK28" i="1"/>
  <c r="AK29" i="1"/>
  <c r="AL27" i="1"/>
  <c r="AK23" i="1"/>
  <c r="AL21" i="1"/>
  <c r="AL22" i="1"/>
  <c r="AL24" i="1"/>
  <c r="AL28" i="1"/>
  <c r="AL23" i="1"/>
  <c r="AM21" i="1"/>
  <c r="AM22" i="1"/>
  <c r="AL29" i="1"/>
  <c r="AM27" i="1"/>
  <c r="AM28" i="1"/>
  <c r="AM29" i="1"/>
  <c r="AN27" i="1"/>
  <c r="AM23" i="1"/>
  <c r="AN21" i="1"/>
  <c r="AN22" i="1"/>
  <c r="AN46" i="1"/>
  <c r="AM24" i="1"/>
  <c r="AN24" i="1"/>
  <c r="AN28" i="1"/>
  <c r="AN29" i="1"/>
  <c r="AO27" i="1"/>
  <c r="AN23" i="1"/>
  <c r="AO21" i="1"/>
  <c r="AO22" i="1"/>
  <c r="AO46" i="1"/>
  <c r="AO24" i="1"/>
  <c r="AO28" i="1"/>
  <c r="AO29" i="1"/>
  <c r="AP27" i="1"/>
  <c r="AO23" i="1"/>
  <c r="AP21" i="1"/>
  <c r="AP22" i="1"/>
  <c r="AP46" i="1"/>
  <c r="AP24" i="1"/>
  <c r="AP28" i="1"/>
  <c r="AP29" i="1"/>
  <c r="AP23" i="1"/>
  <c r="F32" i="1"/>
  <c r="F17" i="1"/>
  <c r="F18" i="1"/>
  <c r="G30" i="1"/>
  <c r="G32" i="1"/>
  <c r="H30" i="1"/>
  <c r="H32" i="1"/>
  <c r="I30" i="1"/>
  <c r="G17" i="1"/>
  <c r="H17" i="1"/>
  <c r="H18" i="1"/>
  <c r="I32" i="1"/>
  <c r="G18" i="1"/>
  <c r="J30" i="1"/>
  <c r="J32" i="1"/>
  <c r="I17" i="1"/>
  <c r="K30" i="1"/>
  <c r="K32" i="1"/>
  <c r="K17" i="1"/>
  <c r="K18" i="1"/>
  <c r="J17" i="1"/>
  <c r="J18" i="1"/>
  <c r="I18" i="1"/>
  <c r="L30" i="1"/>
  <c r="L32" i="1"/>
  <c r="L17" i="1"/>
  <c r="L18" i="1"/>
  <c r="M30" i="1"/>
  <c r="M32" i="1"/>
  <c r="M17" i="1"/>
  <c r="M18" i="1"/>
  <c r="N30" i="1"/>
  <c r="N32" i="1"/>
  <c r="O30" i="1"/>
  <c r="O32" i="1"/>
  <c r="O17" i="1"/>
  <c r="O18" i="1"/>
  <c r="O36" i="1"/>
  <c r="O37" i="1"/>
  <c r="O46" i="1"/>
  <c r="N17" i="1"/>
  <c r="N18" i="1"/>
  <c r="P30" i="1"/>
  <c r="P32" i="1"/>
  <c r="P17" i="1"/>
  <c r="P18" i="1"/>
  <c r="Q30" i="1"/>
  <c r="Q32" i="1"/>
  <c r="R30" i="1"/>
  <c r="R32" i="1"/>
  <c r="Q17" i="1"/>
  <c r="Q18" i="1"/>
  <c r="S30" i="1"/>
  <c r="S32" i="1"/>
  <c r="R17" i="1"/>
  <c r="R18" i="1"/>
  <c r="T30" i="1"/>
  <c r="T32" i="1"/>
  <c r="S17" i="1"/>
  <c r="S18" i="1"/>
  <c r="U30" i="1"/>
  <c r="U32" i="1"/>
  <c r="T17" i="1"/>
  <c r="T18" i="1"/>
  <c r="V30" i="1"/>
  <c r="V32" i="1"/>
  <c r="U17" i="1"/>
  <c r="U18" i="1"/>
  <c r="W30" i="1"/>
  <c r="W32" i="1"/>
  <c r="V17" i="1"/>
  <c r="V18" i="1"/>
  <c r="X30" i="1"/>
  <c r="X32" i="1"/>
  <c r="W17" i="1"/>
  <c r="W18" i="1"/>
  <c r="Y30" i="1"/>
  <c r="Y32" i="1"/>
  <c r="X17" i="1"/>
  <c r="X18" i="1"/>
  <c r="Z30" i="1"/>
  <c r="Z32" i="1"/>
  <c r="Y17" i="1"/>
  <c r="Y18" i="1"/>
  <c r="AA30" i="1"/>
  <c r="AA32" i="1"/>
  <c r="Z17" i="1"/>
  <c r="Z18" i="1"/>
  <c r="AB30" i="1"/>
  <c r="AB32" i="1"/>
  <c r="AA17" i="1"/>
  <c r="AA18" i="1"/>
  <c r="AC30" i="1"/>
  <c r="AC32" i="1"/>
  <c r="AB17" i="1"/>
  <c r="AB18" i="1"/>
  <c r="AD30" i="1"/>
  <c r="AD32" i="1"/>
  <c r="AC17" i="1"/>
  <c r="AC18" i="1"/>
  <c r="AE30" i="1"/>
  <c r="AE32" i="1"/>
  <c r="AD17" i="1"/>
  <c r="AD18" i="1"/>
  <c r="AF30" i="1"/>
  <c r="AF32" i="1"/>
  <c r="AE17" i="1"/>
  <c r="AE18" i="1"/>
  <c r="AG30" i="1"/>
  <c r="AG32" i="1"/>
  <c r="AF17" i="1"/>
  <c r="AF18" i="1"/>
  <c r="AH30" i="1"/>
  <c r="AH32" i="1"/>
  <c r="AG17" i="1"/>
  <c r="AG18" i="1"/>
  <c r="AI30" i="1"/>
  <c r="AI32" i="1"/>
  <c r="AH17" i="1"/>
  <c r="AH18" i="1"/>
  <c r="AJ30" i="1"/>
  <c r="AJ32" i="1"/>
  <c r="AI17" i="1"/>
  <c r="AI18" i="1"/>
  <c r="AK30" i="1"/>
  <c r="AK32" i="1"/>
  <c r="AJ17" i="1"/>
  <c r="AJ18" i="1"/>
  <c r="AL36" i="1"/>
  <c r="AL37" i="1"/>
  <c r="AL46" i="1"/>
  <c r="AL30" i="1"/>
  <c r="AL32" i="1"/>
  <c r="AM36" i="1"/>
  <c r="AM37" i="1"/>
  <c r="AM46" i="1"/>
  <c r="AK17" i="1"/>
  <c r="AK18" i="1"/>
  <c r="C47" i="1"/>
  <c r="C48" i="1"/>
  <c r="C49" i="1"/>
  <c r="AM30" i="1"/>
  <c r="AM32" i="1"/>
  <c r="AL17" i="1"/>
  <c r="AL18" i="1"/>
  <c r="AN30" i="1"/>
  <c r="AN32" i="1"/>
  <c r="AM17" i="1"/>
  <c r="AM18" i="1"/>
  <c r="AN17" i="1"/>
  <c r="AN18" i="1"/>
  <c r="AO30" i="1"/>
  <c r="AO32" i="1"/>
  <c r="AP30" i="1"/>
  <c r="AP32" i="1"/>
  <c r="AP17" i="1"/>
  <c r="AP18" i="1"/>
  <c r="AO17" i="1"/>
  <c r="AO18" i="1"/>
  <c r="D17" i="1"/>
  <c r="D18" i="1"/>
  <c r="C6" i="1"/>
  <c r="D27" i="1"/>
  <c r="C32" i="1"/>
  <c r="C9" i="1"/>
  <c r="D21" i="1"/>
  <c r="C10" i="1"/>
  <c r="D32" i="1"/>
</calcChain>
</file>

<file path=xl/sharedStrings.xml><?xml version="1.0" encoding="utf-8"?>
<sst xmlns="http://schemas.openxmlformats.org/spreadsheetml/2006/main" count="45" uniqueCount="36">
  <si>
    <t>Inputs</t>
  </si>
  <si>
    <t>Loan-to-Cost (without Interest Reserve)</t>
  </si>
  <si>
    <t>Construction Costs (without Interest Reserve)</t>
  </si>
  <si>
    <t>Construction Costs (with Interest Reserve)</t>
  </si>
  <si>
    <t>Equity</t>
  </si>
  <si>
    <t>Debt</t>
  </si>
  <si>
    <t>Loan-to-Cost (with Interest Reserve)</t>
  </si>
  <si>
    <t>Sale Inputs</t>
  </si>
  <si>
    <t>Sale Price less Disposal Costs</t>
  </si>
  <si>
    <t>Sale Date</t>
  </si>
  <si>
    <t>Construction Costs</t>
  </si>
  <si>
    <t>Total</t>
  </si>
  <si>
    <t>Total Costs</t>
  </si>
  <si>
    <t>Beginning Balance</t>
  </si>
  <si>
    <t>Equity Funded</t>
  </si>
  <si>
    <t>Remaining Balance</t>
  </si>
  <si>
    <t>Cumulative Balance</t>
  </si>
  <si>
    <t>Debt Funded</t>
  </si>
  <si>
    <t>Interest Rate</t>
  </si>
  <si>
    <t>Capitalized Interest</t>
  </si>
  <si>
    <t>Capitalised Interest</t>
  </si>
  <si>
    <t>Revenue</t>
  </si>
  <si>
    <t>Sale Proceeds</t>
  </si>
  <si>
    <t>Debt Repayment</t>
  </si>
  <si>
    <t>Net Proceeds</t>
  </si>
  <si>
    <t>Cash Flow (Unlevered)</t>
  </si>
  <si>
    <t>IRR</t>
  </si>
  <si>
    <t>Profit</t>
  </si>
  <si>
    <t>Cash Flow (Levered)</t>
  </si>
  <si>
    <t>Created by Cameron Andrews</t>
  </si>
  <si>
    <t>www.LotusGlobalAssets.com</t>
  </si>
  <si>
    <t>&lt;-- SOLVER</t>
  </si>
  <si>
    <t>This model helps to determine the actual loan-to-cost ratio, with capitalized interest.</t>
  </si>
  <si>
    <t>- requires basic understanding of Solver</t>
  </si>
  <si>
    <t>- allows lenders to view and cap their true exposure</t>
  </si>
  <si>
    <t>Return on Equity (Equity Multiple)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</si>
</sst>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.00;[Red]\-&quot;£&quot;#,##0.00"/>
    <numFmt numFmtId="165" formatCode="_-* #,##0_-;\-* #,##0_-;_-* &quot;-&quot;??_-;_-@_-"/>
    <numFmt numFmtId="166" formatCode="0.0%"/>
    <numFmt numFmtId="167" formatCode="#,###;[Red]\(#,###\)"/>
    <numFmt numFmtId="168" formatCode="0.00\x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12"/>
      <name val="Calibri"/>
      <family val="2"/>
      <scheme val="minor"/>
    </font>
    <font>
      <i/>
      <sz val="9"/>
      <color indexed="12"/>
      <name val="Calibri"/>
      <family val="2"/>
      <scheme val="minor"/>
    </font>
    <font>
      <sz val="11"/>
      <color rgb="FF0720B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1" xfId="0" applyFont="1" applyFill="1" applyBorder="1"/>
    <xf numFmtId="0" fontId="0" fillId="3" borderId="2" xfId="0" applyFill="1" applyBorder="1"/>
    <xf numFmtId="0" fontId="3" fillId="3" borderId="7" xfId="0" applyFont="1" applyFill="1" applyBorder="1"/>
    <xf numFmtId="0" fontId="0" fillId="0" borderId="0" xfId="0" applyBorder="1"/>
    <xf numFmtId="165" fontId="0" fillId="0" borderId="0" xfId="1" applyNumberFormat="1" applyFont="1" applyBorder="1" applyAlignment="1">
      <alignment horizontal="center"/>
    </xf>
    <xf numFmtId="165" fontId="0" fillId="0" borderId="4" xfId="1" applyNumberFormat="1" applyFont="1" applyBorder="1"/>
    <xf numFmtId="165" fontId="2" fillId="0" borderId="0" xfId="1" applyNumberFormat="1" applyFont="1" applyBorder="1" applyAlignment="1">
      <alignment horizontal="center"/>
    </xf>
    <xf numFmtId="0" fontId="0" fillId="0" borderId="9" xfId="0" applyBorder="1"/>
    <xf numFmtId="165" fontId="2" fillId="0" borderId="9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0" fillId="3" borderId="7" xfId="0" applyFill="1" applyBorder="1"/>
    <xf numFmtId="0" fontId="3" fillId="3" borderId="2" xfId="0" applyFont="1" applyFill="1" applyBorder="1"/>
    <xf numFmtId="0" fontId="3" fillId="3" borderId="7" xfId="0" applyFont="1" applyFill="1" applyBorder="1" applyAlignment="1">
      <alignment horizontal="center"/>
    </xf>
    <xf numFmtId="15" fontId="3" fillId="3" borderId="7" xfId="0" applyNumberFormat="1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43" fontId="0" fillId="0" borderId="4" xfId="1" applyFont="1" applyBorder="1"/>
    <xf numFmtId="165" fontId="0" fillId="0" borderId="4" xfId="0" applyNumberFormat="1" applyBorder="1"/>
    <xf numFmtId="165" fontId="0" fillId="0" borderId="0" xfId="0" applyNumberFormat="1" applyBorder="1"/>
    <xf numFmtId="9" fontId="0" fillId="0" borderId="0" xfId="2" applyFont="1" applyBorder="1" applyAlignment="1">
      <alignment horizontal="center"/>
    </xf>
    <xf numFmtId="165" fontId="0" fillId="0" borderId="9" xfId="0" applyNumberFormat="1" applyBorder="1"/>
    <xf numFmtId="165" fontId="0" fillId="0" borderId="0" xfId="1" applyNumberFormat="1" applyFont="1" applyBorder="1"/>
    <xf numFmtId="165" fontId="0" fillId="0" borderId="9" xfId="1" applyNumberFormat="1" applyFont="1" applyBorder="1"/>
    <xf numFmtId="165" fontId="0" fillId="0" borderId="6" xfId="1" applyNumberFormat="1" applyFont="1" applyBorder="1"/>
    <xf numFmtId="165" fontId="0" fillId="0" borderId="9" xfId="0" applyNumberFormat="1" applyBorder="1" applyAlignment="1">
      <alignment horizontal="center"/>
    </xf>
    <xf numFmtId="0" fontId="2" fillId="0" borderId="3" xfId="0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6" fontId="0" fillId="0" borderId="0" xfId="2" applyNumberFormat="1" applyFont="1" applyBorder="1" applyAlignment="1">
      <alignment horizontal="center"/>
    </xf>
    <xf numFmtId="166" fontId="0" fillId="0" borderId="9" xfId="2" applyNumberFormat="1" applyFont="1" applyBorder="1" applyAlignment="1">
      <alignment horizontal="center"/>
    </xf>
    <xf numFmtId="167" fontId="0" fillId="0" borderId="0" xfId="0" applyNumberFormat="1" applyBorder="1"/>
    <xf numFmtId="167" fontId="0" fillId="0" borderId="4" xfId="0" applyNumberFormat="1" applyBorder="1"/>
    <xf numFmtId="168" fontId="0" fillId="0" borderId="0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6" xfId="0" applyNumberFormat="1" applyBorder="1"/>
    <xf numFmtId="0" fontId="0" fillId="4" borderId="0" xfId="0" applyFill="1"/>
    <xf numFmtId="165" fontId="0" fillId="4" borderId="0" xfId="0" applyNumberFormat="1" applyFill="1"/>
    <xf numFmtId="43" fontId="0" fillId="4" borderId="0" xfId="0" applyNumberFormat="1" applyFill="1"/>
    <xf numFmtId="9" fontId="0" fillId="4" borderId="0" xfId="0" applyNumberFormat="1" applyFill="1"/>
    <xf numFmtId="43" fontId="0" fillId="0" borderId="6" xfId="1" applyFont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5" fontId="6" fillId="2" borderId="8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5" xfId="3" applyFont="1" applyBorder="1"/>
    <xf numFmtId="0" fontId="0" fillId="0" borderId="15" xfId="0" quotePrefix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0" fontId="4" fillId="2" borderId="4" xfId="0" applyNumberFormat="1" applyFont="1" applyFill="1" applyBorder="1" applyAlignment="1">
      <alignment horizontal="center" vertical="top"/>
    </xf>
    <xf numFmtId="10" fontId="0" fillId="0" borderId="4" xfId="2" applyNumberFormat="1" applyFont="1" applyBorder="1" applyAlignment="1">
      <alignment horizontal="center"/>
    </xf>
    <xf numFmtId="43" fontId="0" fillId="4" borderId="0" xfId="1" applyFont="1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165" fontId="6" fillId="2" borderId="4" xfId="1" applyNumberFormat="1" applyFont="1" applyFill="1" applyBorder="1"/>
    <xf numFmtId="15" fontId="6" fillId="2" borderId="6" xfId="0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0" fillId="5" borderId="3" xfId="0" applyFill="1" applyBorder="1"/>
    <xf numFmtId="0" fontId="0" fillId="5" borderId="5" xfId="0" applyFill="1" applyBorder="1"/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720B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12095</xdr:colOff>
      <xdr:row>1</xdr:row>
      <xdr:rowOff>36286</xdr:rowOff>
    </xdr:from>
    <xdr:to>
      <xdr:col>1</xdr:col>
      <xdr:colOff>537767</xdr:colOff>
      <xdr:row>3</xdr:row>
      <xdr:rowOff>146236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5" y="89626"/>
          <a:ext cx="525672" cy="475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tusglobalasset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zoomScale="116" zoomScaleNormal="205" zoomScalePageLayoutView="205" workbookViewId="0">
      <selection activeCell="B9" sqref="B9"/>
    </sheetView>
  </sheetViews>
  <sheetFormatPr baseColWidth="10" defaultColWidth="0" defaultRowHeight="15" zeroHeight="1" x14ac:dyDescent="0.2"/>
  <cols>
    <col min="1" max="1" width="0.33203125" customWidth="1"/>
    <col min="2" max="10" width="8.83203125" customWidth="1"/>
    <col min="11" max="11" width="0.1640625" customWidth="1"/>
    <col min="12" max="16384" width="8.83203125" hidden="1"/>
  </cols>
  <sheetData>
    <row r="1" spans="2:10" ht="3" customHeight="1" thickBot="1" x14ac:dyDescent="0.25"/>
    <row r="2" spans="2:10" x14ac:dyDescent="0.2">
      <c r="B2" s="47"/>
      <c r="C2" s="48"/>
      <c r="D2" s="48"/>
      <c r="E2" s="48"/>
      <c r="F2" s="48"/>
      <c r="G2" s="48"/>
      <c r="H2" s="48"/>
      <c r="I2" s="48"/>
      <c r="J2" s="49"/>
    </row>
    <row r="3" spans="2:10" x14ac:dyDescent="0.2">
      <c r="B3" s="50"/>
      <c r="C3" s="8"/>
      <c r="D3" s="8"/>
      <c r="E3" s="8"/>
      <c r="F3" s="8"/>
      <c r="G3" s="8"/>
      <c r="H3" s="8"/>
      <c r="I3" s="8"/>
      <c r="J3" s="51"/>
    </row>
    <row r="4" spans="2:10" x14ac:dyDescent="0.2">
      <c r="B4" s="50"/>
      <c r="C4" s="8"/>
      <c r="D4" s="8"/>
      <c r="E4" s="8"/>
      <c r="F4" s="8"/>
      <c r="G4" s="8"/>
      <c r="H4" s="8"/>
      <c r="I4" s="8"/>
      <c r="J4" s="51"/>
    </row>
    <row r="5" spans="2:10" x14ac:dyDescent="0.2">
      <c r="B5" s="50" t="s">
        <v>29</v>
      </c>
      <c r="C5" s="8"/>
      <c r="D5" s="8"/>
      <c r="E5" s="8"/>
      <c r="F5" s="8"/>
      <c r="G5" s="8"/>
      <c r="H5" s="8"/>
      <c r="I5" s="8"/>
      <c r="J5" s="51"/>
    </row>
    <row r="6" spans="2:10" x14ac:dyDescent="0.2">
      <c r="B6" s="52" t="s">
        <v>30</v>
      </c>
      <c r="C6" s="8"/>
      <c r="D6" s="8"/>
      <c r="E6" s="8"/>
      <c r="F6" s="8"/>
      <c r="G6" s="8"/>
      <c r="H6" s="8"/>
      <c r="I6" s="8"/>
      <c r="J6" s="51"/>
    </row>
    <row r="7" spans="2:10" x14ac:dyDescent="0.2">
      <c r="B7" s="50"/>
      <c r="C7" s="8"/>
      <c r="D7" s="8"/>
      <c r="E7" s="8"/>
      <c r="F7" s="8"/>
      <c r="G7" s="8"/>
      <c r="H7" s="8"/>
      <c r="I7" s="8"/>
      <c r="J7" s="51"/>
    </row>
    <row r="8" spans="2:10" x14ac:dyDescent="0.2">
      <c r="B8" s="68" t="s">
        <v>32</v>
      </c>
      <c r="C8" s="69"/>
      <c r="D8" s="69"/>
      <c r="E8" s="69"/>
      <c r="F8" s="69"/>
      <c r="G8" s="69"/>
      <c r="H8" s="69"/>
      <c r="I8" s="69"/>
      <c r="J8" s="70"/>
    </row>
    <row r="9" spans="2:10" x14ac:dyDescent="0.2">
      <c r="B9" s="53" t="s">
        <v>34</v>
      </c>
      <c r="C9" s="8"/>
      <c r="D9" s="8"/>
      <c r="E9" s="8"/>
      <c r="F9" s="8"/>
      <c r="G9" s="8"/>
      <c r="H9" s="8"/>
      <c r="I9" s="8"/>
      <c r="J9" s="51"/>
    </row>
    <row r="10" spans="2:10" x14ac:dyDescent="0.2">
      <c r="B10" s="53" t="s">
        <v>33</v>
      </c>
      <c r="C10" s="8"/>
      <c r="D10" s="8"/>
      <c r="E10" s="8"/>
      <c r="F10" s="8"/>
      <c r="G10" s="8"/>
      <c r="H10" s="8"/>
      <c r="I10" s="8"/>
      <c r="J10" s="51"/>
    </row>
    <row r="11" spans="2:10" x14ac:dyDescent="0.2">
      <c r="B11" s="53"/>
      <c r="C11" s="8"/>
      <c r="D11" s="8"/>
      <c r="E11" s="8"/>
      <c r="F11" s="8"/>
      <c r="G11" s="8"/>
      <c r="H11" s="8"/>
      <c r="I11" s="8"/>
      <c r="J11" s="51"/>
    </row>
    <row r="12" spans="2:10" x14ac:dyDescent="0.2">
      <c r="B12" s="50"/>
      <c r="C12" s="8"/>
      <c r="D12" s="8"/>
      <c r="E12" s="8"/>
      <c r="F12" s="8"/>
      <c r="G12" s="8"/>
      <c r="H12" s="8"/>
      <c r="I12" s="8"/>
      <c r="J12" s="51"/>
    </row>
    <row r="13" spans="2:10" x14ac:dyDescent="0.2">
      <c r="B13" s="50"/>
      <c r="C13" s="8"/>
      <c r="D13" s="8"/>
      <c r="E13" s="8"/>
      <c r="F13" s="8"/>
      <c r="G13" s="8"/>
      <c r="H13" s="8"/>
      <c r="I13" s="8"/>
      <c r="J13" s="51"/>
    </row>
    <row r="14" spans="2:10" ht="16" thickBot="1" x14ac:dyDescent="0.25">
      <c r="B14" s="54"/>
      <c r="C14" s="55"/>
      <c r="D14" s="55"/>
      <c r="E14" s="55"/>
      <c r="F14" s="55"/>
      <c r="G14" s="55"/>
      <c r="H14" s="55"/>
      <c r="I14" s="55"/>
      <c r="J14" s="56"/>
    </row>
    <row r="15" spans="2:10" ht="1.25" customHeight="1" x14ac:dyDescent="0.2"/>
  </sheetData>
  <sheetProtection password="9442" sheet="1" objects="1" scenarios="1"/>
  <mergeCells count="1">
    <mergeCell ref="B8:J8"/>
  </mergeCells>
  <hyperlinks>
    <hyperlink ref="B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showGridLines="0" zoomScale="115" zoomScaleNormal="115" zoomScalePageLayoutView="115" workbookViewId="0">
      <pane xSplit="2" ySplit="2" topLeftCell="C14" activePane="bottomRight" state="frozen"/>
      <selection pane="topRight" activeCell="C1" sqref="C1"/>
      <selection pane="bottomLeft" activeCell="A3" sqref="A3"/>
      <selection pane="bottomRight" activeCell="B29" sqref="B29"/>
    </sheetView>
  </sheetViews>
  <sheetFormatPr baseColWidth="10" defaultColWidth="0" defaultRowHeight="15" zeroHeight="1" x14ac:dyDescent="0.2"/>
  <cols>
    <col min="1" max="1" width="8.83203125" style="39" customWidth="1"/>
    <col min="2" max="2" width="38.6640625" bestFit="1" customWidth="1"/>
    <col min="3" max="3" width="13" customWidth="1"/>
    <col min="4" max="4" width="12.5" customWidth="1"/>
    <col min="5" max="5" width="14.1640625" customWidth="1"/>
    <col min="6" max="41" width="12.83203125" customWidth="1"/>
    <col min="42" max="42" width="13.83203125" customWidth="1"/>
    <col min="43" max="52" width="8.83203125" style="39" customWidth="1"/>
    <col min="53" max="16384" width="8.83203125" hidden="1"/>
  </cols>
  <sheetData>
    <row r="1" spans="2:42" s="39" customFormat="1" x14ac:dyDescent="0.2"/>
    <row r="2" spans="2:42" s="39" customFormat="1" x14ac:dyDescent="0.2"/>
    <row r="3" spans="2:42" s="39" customFormat="1" x14ac:dyDescent="0.2"/>
    <row r="4" spans="2:42" x14ac:dyDescent="0.2">
      <c r="B4" s="5" t="s">
        <v>0</v>
      </c>
      <c r="C4" s="6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2:42" x14ac:dyDescent="0.2">
      <c r="B5" s="1" t="s">
        <v>2</v>
      </c>
      <c r="C5" s="10">
        <f>D16</f>
        <v>147321789.33947438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2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2:42" x14ac:dyDescent="0.2">
      <c r="B6" s="1" t="s">
        <v>3</v>
      </c>
      <c r="C6" s="21">
        <f>D18</f>
        <v>151544578.0504573</v>
      </c>
      <c r="D6" s="39"/>
      <c r="E6" s="39"/>
      <c r="F6" s="39"/>
      <c r="G6" s="39"/>
      <c r="H6" s="39"/>
      <c r="I6" s="59"/>
      <c r="J6" s="42"/>
      <c r="K6" s="39"/>
      <c r="L6" s="39"/>
      <c r="M6" s="39"/>
      <c r="N6" s="39"/>
      <c r="O6" s="39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2:42" x14ac:dyDescent="0.2">
      <c r="B7" s="1" t="s">
        <v>1</v>
      </c>
      <c r="C7" s="57">
        <v>0.58853449777967659</v>
      </c>
      <c r="D7" s="39" t="s">
        <v>31</v>
      </c>
      <c r="E7" s="39"/>
      <c r="F7" s="42"/>
      <c r="G7" s="42"/>
      <c r="H7" s="39"/>
      <c r="I7" s="39"/>
      <c r="J7" s="61"/>
      <c r="K7" s="61"/>
      <c r="L7" s="61"/>
      <c r="M7" s="61"/>
      <c r="N7" s="61"/>
      <c r="O7" s="39"/>
      <c r="P7" s="61"/>
      <c r="Q7" s="61"/>
      <c r="R7" s="61"/>
      <c r="S7" s="61"/>
      <c r="T7" s="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2:42" x14ac:dyDescent="0.2">
      <c r="B8" s="1" t="s">
        <v>4</v>
      </c>
      <c r="C8" s="21">
        <f>C5*(1-C7)</f>
        <v>60617834.038563512</v>
      </c>
      <c r="D8" s="39"/>
      <c r="E8" s="39"/>
      <c r="F8" s="59"/>
      <c r="G8" s="59"/>
      <c r="H8" s="41"/>
      <c r="I8" s="39"/>
      <c r="J8" s="41"/>
      <c r="K8" s="41"/>
      <c r="L8" s="41"/>
      <c r="M8" s="41"/>
      <c r="N8" s="41"/>
      <c r="O8" s="39"/>
      <c r="P8" s="41"/>
      <c r="Q8" s="41"/>
      <c r="R8" s="41"/>
      <c r="S8" s="41"/>
      <c r="T8" s="41"/>
      <c r="U8" s="41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2:42" x14ac:dyDescent="0.2">
      <c r="B9" s="1" t="s">
        <v>5</v>
      </c>
      <c r="C9" s="21">
        <f>C27+C32</f>
        <v>90926744.011893779</v>
      </c>
      <c r="D9" s="39"/>
      <c r="E9" s="39"/>
      <c r="F9" s="60"/>
      <c r="G9" s="39"/>
      <c r="H9" s="60"/>
      <c r="I9" s="39"/>
      <c r="J9" s="60"/>
      <c r="K9" s="60"/>
      <c r="L9" s="60"/>
      <c r="M9" s="60"/>
      <c r="N9" s="60"/>
      <c r="O9" s="39"/>
      <c r="P9" s="60"/>
      <c r="Q9" s="60"/>
      <c r="R9" s="60"/>
      <c r="S9" s="60"/>
      <c r="T9" s="60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2:42" x14ac:dyDescent="0.2">
      <c r="B10" s="1" t="s">
        <v>6</v>
      </c>
      <c r="C10" s="58">
        <f>C9/C6</f>
        <v>0.59999998140230004</v>
      </c>
      <c r="D10" s="39"/>
      <c r="E10" s="39"/>
      <c r="F10" s="60"/>
      <c r="G10" s="39"/>
      <c r="H10" s="39"/>
      <c r="I10" s="39"/>
      <c r="J10" s="60"/>
      <c r="K10" s="60"/>
      <c r="L10" s="60"/>
      <c r="M10" s="60"/>
      <c r="N10" s="60"/>
      <c r="O10" s="39"/>
      <c r="P10" s="60"/>
      <c r="Q10" s="60"/>
      <c r="R10" s="60"/>
      <c r="S10" s="60"/>
      <c r="T10" s="60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2:42" x14ac:dyDescent="0.2">
      <c r="B11" s="29" t="s">
        <v>7</v>
      </c>
      <c r="C11" s="2"/>
      <c r="D11" s="39"/>
      <c r="E11" s="39"/>
      <c r="F11" s="60"/>
      <c r="G11" s="39"/>
      <c r="H11" s="39"/>
      <c r="I11" s="39"/>
      <c r="J11" s="60"/>
      <c r="K11" s="60"/>
      <c r="L11" s="60"/>
      <c r="M11" s="60"/>
      <c r="N11" s="60"/>
      <c r="O11" s="39"/>
      <c r="P11" s="60"/>
      <c r="Q11" s="60"/>
      <c r="R11" s="60"/>
      <c r="S11" s="60"/>
      <c r="T11" s="60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2:42" x14ac:dyDescent="0.2">
      <c r="B12" s="1" t="s">
        <v>8</v>
      </c>
      <c r="C12" s="65">
        <v>200000000</v>
      </c>
      <c r="D12" s="39"/>
      <c r="E12" s="39"/>
      <c r="F12" s="60"/>
      <c r="G12" s="39"/>
      <c r="H12" s="39"/>
      <c r="I12" s="39"/>
      <c r="J12" s="60"/>
      <c r="K12" s="60"/>
      <c r="L12" s="60"/>
      <c r="M12" s="60"/>
      <c r="N12" s="60"/>
      <c r="O12" s="39"/>
      <c r="P12" s="60"/>
      <c r="Q12" s="60"/>
      <c r="R12" s="60"/>
      <c r="S12" s="60"/>
      <c r="T12" s="60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2:42" x14ac:dyDescent="0.2">
      <c r="B13" s="3" t="s">
        <v>9</v>
      </c>
      <c r="C13" s="64">
        <v>44958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2:42" s="39" customFormat="1" x14ac:dyDescent="0.2"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2:42" ht="16" thickBot="1" x14ac:dyDescent="0.25">
      <c r="B15" s="5" t="s">
        <v>10</v>
      </c>
      <c r="C15" s="7"/>
      <c r="D15" s="17" t="s">
        <v>11</v>
      </c>
      <c r="E15" s="17"/>
      <c r="F15" s="46">
        <v>43952</v>
      </c>
      <c r="G15" s="18">
        <f>EDATE(F15,1)</f>
        <v>43983</v>
      </c>
      <c r="H15" s="18">
        <f t="shared" ref="H15:AP15" si="0">EDATE(G15,1)</f>
        <v>44013</v>
      </c>
      <c r="I15" s="18">
        <f t="shared" si="0"/>
        <v>44044</v>
      </c>
      <c r="J15" s="18">
        <f t="shared" si="0"/>
        <v>44075</v>
      </c>
      <c r="K15" s="18">
        <f t="shared" si="0"/>
        <v>44105</v>
      </c>
      <c r="L15" s="18">
        <f t="shared" si="0"/>
        <v>44136</v>
      </c>
      <c r="M15" s="18">
        <f t="shared" si="0"/>
        <v>44166</v>
      </c>
      <c r="N15" s="18">
        <f t="shared" si="0"/>
        <v>44197</v>
      </c>
      <c r="O15" s="18">
        <f t="shared" si="0"/>
        <v>44228</v>
      </c>
      <c r="P15" s="18">
        <f t="shared" si="0"/>
        <v>44256</v>
      </c>
      <c r="Q15" s="18">
        <f t="shared" si="0"/>
        <v>44287</v>
      </c>
      <c r="R15" s="18">
        <f t="shared" si="0"/>
        <v>44317</v>
      </c>
      <c r="S15" s="18">
        <f t="shared" si="0"/>
        <v>44348</v>
      </c>
      <c r="T15" s="18">
        <f t="shared" si="0"/>
        <v>44378</v>
      </c>
      <c r="U15" s="18">
        <f t="shared" si="0"/>
        <v>44409</v>
      </c>
      <c r="V15" s="18">
        <f t="shared" si="0"/>
        <v>44440</v>
      </c>
      <c r="W15" s="18">
        <f t="shared" si="0"/>
        <v>44470</v>
      </c>
      <c r="X15" s="18">
        <f t="shared" si="0"/>
        <v>44501</v>
      </c>
      <c r="Y15" s="18">
        <f t="shared" si="0"/>
        <v>44531</v>
      </c>
      <c r="Z15" s="18">
        <f t="shared" si="0"/>
        <v>44562</v>
      </c>
      <c r="AA15" s="18">
        <f t="shared" si="0"/>
        <v>44593</v>
      </c>
      <c r="AB15" s="18">
        <f t="shared" si="0"/>
        <v>44621</v>
      </c>
      <c r="AC15" s="18">
        <f t="shared" si="0"/>
        <v>44652</v>
      </c>
      <c r="AD15" s="18">
        <f t="shared" si="0"/>
        <v>44682</v>
      </c>
      <c r="AE15" s="18">
        <f t="shared" si="0"/>
        <v>44713</v>
      </c>
      <c r="AF15" s="18">
        <f t="shared" si="0"/>
        <v>44743</v>
      </c>
      <c r="AG15" s="18">
        <f t="shared" si="0"/>
        <v>44774</v>
      </c>
      <c r="AH15" s="18">
        <f t="shared" si="0"/>
        <v>44805</v>
      </c>
      <c r="AI15" s="18">
        <f t="shared" si="0"/>
        <v>44835</v>
      </c>
      <c r="AJ15" s="18">
        <f t="shared" si="0"/>
        <v>44866</v>
      </c>
      <c r="AK15" s="18">
        <f t="shared" si="0"/>
        <v>44896</v>
      </c>
      <c r="AL15" s="18">
        <f t="shared" si="0"/>
        <v>44927</v>
      </c>
      <c r="AM15" s="18">
        <f t="shared" si="0"/>
        <v>44958</v>
      </c>
      <c r="AN15" s="18">
        <f t="shared" si="0"/>
        <v>44986</v>
      </c>
      <c r="AO15" s="18">
        <f t="shared" si="0"/>
        <v>45017</v>
      </c>
      <c r="AP15" s="19">
        <f t="shared" si="0"/>
        <v>45047</v>
      </c>
    </row>
    <row r="16" spans="2:42" x14ac:dyDescent="0.2">
      <c r="B16" s="66" t="s">
        <v>10</v>
      </c>
      <c r="C16" s="8"/>
      <c r="D16" s="9">
        <f>SUM(F16:AP16)</f>
        <v>147321789.33947438</v>
      </c>
      <c r="E16" s="9"/>
      <c r="F16" s="62">
        <v>38583116.316932246</v>
      </c>
      <c r="G16" s="62">
        <v>556754.03975328407</v>
      </c>
      <c r="H16" s="62">
        <v>752859.87005342136</v>
      </c>
      <c r="I16" s="62">
        <v>1006085.6225724275</v>
      </c>
      <c r="J16" s="62">
        <v>1437960.3658903728</v>
      </c>
      <c r="K16" s="62">
        <v>2078951.3527433104</v>
      </c>
      <c r="L16" s="62">
        <v>2857418.891970213</v>
      </c>
      <c r="M16" s="62">
        <v>3895634.5417434718</v>
      </c>
      <c r="N16" s="62">
        <v>4974767.2969164597</v>
      </c>
      <c r="O16" s="62">
        <v>5465469.2270140527</v>
      </c>
      <c r="P16" s="62">
        <v>4999815.1339631127</v>
      </c>
      <c r="Q16" s="62">
        <v>3872711.9879777404</v>
      </c>
      <c r="R16" s="62">
        <v>2635944.5874508815</v>
      </c>
      <c r="S16" s="62">
        <v>1722573.5664923852</v>
      </c>
      <c r="T16" s="62">
        <v>1226722.9523915881</v>
      </c>
      <c r="U16" s="62">
        <v>988134.79171972128</v>
      </c>
      <c r="V16" s="62">
        <v>8365414.3264347035</v>
      </c>
      <c r="W16" s="62">
        <v>8279948.0950452294</v>
      </c>
      <c r="X16" s="62">
        <v>1023531.3622665612</v>
      </c>
      <c r="Y16" s="62">
        <v>2912607.3241015412</v>
      </c>
      <c r="Z16" s="62">
        <v>7156116.4633225128</v>
      </c>
      <c r="AA16" s="62">
        <v>12960754.842252014</v>
      </c>
      <c r="AB16" s="62">
        <v>12783138.0795811</v>
      </c>
      <c r="AC16" s="62">
        <v>10592571.03572312</v>
      </c>
      <c r="AD16" s="62">
        <v>6096344.6651776545</v>
      </c>
      <c r="AE16" s="62">
        <v>35148.207469150591</v>
      </c>
      <c r="AF16" s="62">
        <v>32344.144075815944</v>
      </c>
      <c r="AG16" s="62">
        <v>28950.248440310479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3">
        <v>0</v>
      </c>
    </row>
    <row r="17" spans="2:42" x14ac:dyDescent="0.2">
      <c r="B17" s="66" t="s">
        <v>19</v>
      </c>
      <c r="C17" s="8"/>
      <c r="D17" s="9">
        <f t="shared" ref="D17" si="1">SUM(F17:AP17)</f>
        <v>4222788.7109829169</v>
      </c>
      <c r="E17" s="9"/>
      <c r="F17" s="9">
        <f>F32</f>
        <v>0</v>
      </c>
      <c r="G17" s="9">
        <f t="shared" ref="G17:AP17" si="2">G32</f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3303.9449567524903</v>
      </c>
      <c r="P17" s="9">
        <f t="shared" si="2"/>
        <v>19981.008553152042</v>
      </c>
      <c r="Q17" s="9">
        <f t="shared" si="2"/>
        <v>32956.651874921685</v>
      </c>
      <c r="R17" s="9">
        <f t="shared" si="2"/>
        <v>41852.989339341024</v>
      </c>
      <c r="S17" s="9">
        <f t="shared" si="2"/>
        <v>47734.411192113446</v>
      </c>
      <c r="T17" s="9">
        <f t="shared" si="2"/>
        <v>51982.602404059115</v>
      </c>
      <c r="U17" s="9">
        <f t="shared" si="2"/>
        <v>55449.660384471725</v>
      </c>
      <c r="V17" s="9">
        <f t="shared" si="2"/>
        <v>83519.207007202305</v>
      </c>
      <c r="W17" s="9">
        <f t="shared" si="2"/>
        <v>111397.43134737707</v>
      </c>
      <c r="X17" s="9">
        <f t="shared" si="2"/>
        <v>115180.52732609022</v>
      </c>
      <c r="Y17" s="9">
        <f t="shared" si="2"/>
        <v>125273.15349751561</v>
      </c>
      <c r="Z17" s="9">
        <f t="shared" si="2"/>
        <v>149544.45222024905</v>
      </c>
      <c r="AA17" s="9">
        <f t="shared" si="2"/>
        <v>193245.44986848996</v>
      </c>
      <c r="AB17" s="9">
        <f t="shared" si="2"/>
        <v>236500.06163332195</v>
      </c>
      <c r="AC17" s="9">
        <f t="shared" si="2"/>
        <v>272596.96529117675</v>
      </c>
      <c r="AD17" s="9">
        <f t="shared" si="2"/>
        <v>293826.77072607283</v>
      </c>
      <c r="AE17" s="9">
        <f t="shared" si="2"/>
        <v>294923.35398672358</v>
      </c>
      <c r="AF17" s="9">
        <f t="shared" si="2"/>
        <v>296014.24564693205</v>
      </c>
      <c r="AG17" s="9">
        <f t="shared" si="2"/>
        <v>297097.46062722272</v>
      </c>
      <c r="AH17" s="9">
        <f t="shared" si="2"/>
        <v>298087.78549598012</v>
      </c>
      <c r="AI17" s="9">
        <f t="shared" si="2"/>
        <v>299081.41144763341</v>
      </c>
      <c r="AJ17" s="9">
        <f t="shared" si="2"/>
        <v>300078.34948579222</v>
      </c>
      <c r="AK17" s="9">
        <f t="shared" si="2"/>
        <v>301078.61065074481</v>
      </c>
      <c r="AL17" s="9">
        <f t="shared" si="2"/>
        <v>302082.20601958066</v>
      </c>
      <c r="AM17" s="9">
        <f t="shared" si="2"/>
        <v>0</v>
      </c>
      <c r="AN17" s="9">
        <f t="shared" si="2"/>
        <v>0</v>
      </c>
      <c r="AO17" s="11">
        <f t="shared" si="2"/>
        <v>0</v>
      </c>
      <c r="AP17" s="10">
        <f t="shared" si="2"/>
        <v>0</v>
      </c>
    </row>
    <row r="18" spans="2:42" x14ac:dyDescent="0.2">
      <c r="B18" s="67" t="s">
        <v>12</v>
      </c>
      <c r="C18" s="12"/>
      <c r="D18" s="13">
        <f>SUM(D16:D17)</f>
        <v>151544578.0504573</v>
      </c>
      <c r="E18" s="13"/>
      <c r="F18" s="13">
        <f t="shared" ref="F18:AN18" si="3">SUM(F16:F17)</f>
        <v>38583116.316932246</v>
      </c>
      <c r="G18" s="13">
        <f t="shared" si="3"/>
        <v>556754.03975328407</v>
      </c>
      <c r="H18" s="13">
        <f t="shared" si="3"/>
        <v>752859.87005342136</v>
      </c>
      <c r="I18" s="13">
        <f t="shared" si="3"/>
        <v>1006085.6225724275</v>
      </c>
      <c r="J18" s="13">
        <f t="shared" si="3"/>
        <v>1437960.3658903728</v>
      </c>
      <c r="K18" s="13">
        <f t="shared" si="3"/>
        <v>2078951.3527433104</v>
      </c>
      <c r="L18" s="13">
        <f t="shared" si="3"/>
        <v>2857418.891970213</v>
      </c>
      <c r="M18" s="13">
        <f t="shared" si="3"/>
        <v>3895634.5417434718</v>
      </c>
      <c r="N18" s="13">
        <f t="shared" si="3"/>
        <v>4974767.2969164597</v>
      </c>
      <c r="O18" s="13">
        <f t="shared" si="3"/>
        <v>5468773.1719708052</v>
      </c>
      <c r="P18" s="13">
        <f t="shared" si="3"/>
        <v>5019796.1425162647</v>
      </c>
      <c r="Q18" s="13">
        <f t="shared" si="3"/>
        <v>3905668.6398526621</v>
      </c>
      <c r="R18" s="13">
        <f t="shared" si="3"/>
        <v>2677797.5767902224</v>
      </c>
      <c r="S18" s="13">
        <f t="shared" si="3"/>
        <v>1770307.9776844988</v>
      </c>
      <c r="T18" s="13">
        <f t="shared" si="3"/>
        <v>1278705.5547956473</v>
      </c>
      <c r="U18" s="13">
        <f t="shared" si="3"/>
        <v>1043584.452104193</v>
      </c>
      <c r="V18" s="13">
        <f t="shared" si="3"/>
        <v>8448933.5334419049</v>
      </c>
      <c r="W18" s="13">
        <f t="shared" si="3"/>
        <v>8391345.526392607</v>
      </c>
      <c r="X18" s="13">
        <f t="shared" si="3"/>
        <v>1138711.8895926515</v>
      </c>
      <c r="Y18" s="13">
        <f t="shared" si="3"/>
        <v>3037880.4775990569</v>
      </c>
      <c r="Z18" s="13">
        <f t="shared" si="3"/>
        <v>7305660.9155427618</v>
      </c>
      <c r="AA18" s="13">
        <f t="shared" si="3"/>
        <v>13154000.292120503</v>
      </c>
      <c r="AB18" s="13">
        <f t="shared" si="3"/>
        <v>13019638.141214423</v>
      </c>
      <c r="AC18" s="13">
        <f t="shared" si="3"/>
        <v>10865168.001014296</v>
      </c>
      <c r="AD18" s="13">
        <f t="shared" si="3"/>
        <v>6390171.4359037271</v>
      </c>
      <c r="AE18" s="13">
        <f t="shared" si="3"/>
        <v>330071.56145587418</v>
      </c>
      <c r="AF18" s="13">
        <f t="shared" si="3"/>
        <v>328358.38972274796</v>
      </c>
      <c r="AG18" s="13">
        <f t="shared" si="3"/>
        <v>326047.7090675332</v>
      </c>
      <c r="AH18" s="13">
        <f t="shared" si="3"/>
        <v>298087.78549598012</v>
      </c>
      <c r="AI18" s="13">
        <f t="shared" si="3"/>
        <v>299081.41144763341</v>
      </c>
      <c r="AJ18" s="13">
        <f t="shared" si="3"/>
        <v>300078.34948579222</v>
      </c>
      <c r="AK18" s="13">
        <f t="shared" si="3"/>
        <v>301078.61065074481</v>
      </c>
      <c r="AL18" s="13">
        <f t="shared" si="3"/>
        <v>302082.20601958066</v>
      </c>
      <c r="AM18" s="13">
        <f t="shared" si="3"/>
        <v>0</v>
      </c>
      <c r="AN18" s="13">
        <f t="shared" si="3"/>
        <v>0</v>
      </c>
      <c r="AO18" s="13">
        <f>SUM(AO16:AO17)</f>
        <v>0</v>
      </c>
      <c r="AP18" s="14">
        <f t="shared" ref="AP18" si="4">SUM(AP16:AP17)</f>
        <v>0</v>
      </c>
    </row>
    <row r="19" spans="2:42" s="39" customFormat="1" x14ac:dyDescent="0.2"/>
    <row r="20" spans="2:42" x14ac:dyDescent="0.2">
      <c r="B20" s="5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6"/>
    </row>
    <row r="21" spans="2:42" x14ac:dyDescent="0.2">
      <c r="B21" s="66" t="s">
        <v>13</v>
      </c>
      <c r="C21" s="22">
        <f>C8</f>
        <v>60617834.038563512</v>
      </c>
      <c r="D21" s="32">
        <f>C21/C6</f>
        <v>0.40000001859769996</v>
      </c>
      <c r="E21" s="23"/>
      <c r="F21" s="22">
        <f>C21</f>
        <v>60617834.038563512</v>
      </c>
      <c r="G21" s="22">
        <f>F23</f>
        <v>22034717.721631266</v>
      </c>
      <c r="H21" s="22">
        <f t="shared" ref="H21:AP21" si="5">G23</f>
        <v>21477963.681877982</v>
      </c>
      <c r="I21" s="22">
        <f t="shared" si="5"/>
        <v>20725103.81182456</v>
      </c>
      <c r="J21" s="22">
        <f t="shared" si="5"/>
        <v>19719018.189252134</v>
      </c>
      <c r="K21" s="22">
        <f t="shared" si="5"/>
        <v>18281057.823361762</v>
      </c>
      <c r="L21" s="22">
        <f t="shared" si="5"/>
        <v>16202106.470618451</v>
      </c>
      <c r="M21" s="22">
        <f t="shared" si="5"/>
        <v>13344687.578648238</v>
      </c>
      <c r="N21" s="22">
        <f t="shared" si="5"/>
        <v>9449053.0369047653</v>
      </c>
      <c r="O21" s="22">
        <f t="shared" si="5"/>
        <v>4474285.7399883056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2">
        <f t="shared" si="5"/>
        <v>0</v>
      </c>
      <c r="V21" s="22">
        <f t="shared" si="5"/>
        <v>0</v>
      </c>
      <c r="W21" s="22">
        <f t="shared" si="5"/>
        <v>0</v>
      </c>
      <c r="X21" s="22">
        <f t="shared" si="5"/>
        <v>0</v>
      </c>
      <c r="Y21" s="22">
        <f t="shared" si="5"/>
        <v>0</v>
      </c>
      <c r="Z21" s="22">
        <f t="shared" si="5"/>
        <v>0</v>
      </c>
      <c r="AA21" s="22">
        <f t="shared" si="5"/>
        <v>0</v>
      </c>
      <c r="AB21" s="22">
        <f t="shared" si="5"/>
        <v>0</v>
      </c>
      <c r="AC21" s="22">
        <f t="shared" si="5"/>
        <v>0</v>
      </c>
      <c r="AD21" s="22">
        <f t="shared" si="5"/>
        <v>0</v>
      </c>
      <c r="AE21" s="22">
        <f t="shared" si="5"/>
        <v>0</v>
      </c>
      <c r="AF21" s="22">
        <f t="shared" si="5"/>
        <v>0</v>
      </c>
      <c r="AG21" s="22">
        <f t="shared" si="5"/>
        <v>0</v>
      </c>
      <c r="AH21" s="22">
        <f t="shared" si="5"/>
        <v>0</v>
      </c>
      <c r="AI21" s="22">
        <f t="shared" si="5"/>
        <v>0</v>
      </c>
      <c r="AJ21" s="22">
        <f t="shared" si="5"/>
        <v>0</v>
      </c>
      <c r="AK21" s="22">
        <f t="shared" si="5"/>
        <v>0</v>
      </c>
      <c r="AL21" s="22">
        <f t="shared" si="5"/>
        <v>0</v>
      </c>
      <c r="AM21" s="22">
        <f t="shared" si="5"/>
        <v>0</v>
      </c>
      <c r="AN21" s="22">
        <f t="shared" si="5"/>
        <v>0</v>
      </c>
      <c r="AO21" s="22">
        <f t="shared" si="5"/>
        <v>0</v>
      </c>
      <c r="AP21" s="20">
        <f t="shared" si="5"/>
        <v>0</v>
      </c>
    </row>
    <row r="22" spans="2:42" x14ac:dyDescent="0.2">
      <c r="B22" s="66" t="s">
        <v>14</v>
      </c>
      <c r="C22" s="8"/>
      <c r="D22" s="8"/>
      <c r="E22" s="8"/>
      <c r="F22" s="22">
        <f>MIN(F16,F21)</f>
        <v>38583116.316932246</v>
      </c>
      <c r="G22" s="22">
        <f t="shared" ref="G22" si="6">MIN(G16,G21)</f>
        <v>556754.03975328407</v>
      </c>
      <c r="H22" s="22">
        <f t="shared" ref="H22" si="7">MIN(H16,H21)</f>
        <v>752859.87005342136</v>
      </c>
      <c r="I22" s="22">
        <f t="shared" ref="I22" si="8">MIN(I16,I21)</f>
        <v>1006085.6225724275</v>
      </c>
      <c r="J22" s="22">
        <f t="shared" ref="J22" si="9">MIN(J16,J21)</f>
        <v>1437960.3658903728</v>
      </c>
      <c r="K22" s="22">
        <f t="shared" ref="K22" si="10">MIN(K16,K21)</f>
        <v>2078951.3527433104</v>
      </c>
      <c r="L22" s="22">
        <f t="shared" ref="L22" si="11">MIN(L16,L21)</f>
        <v>2857418.891970213</v>
      </c>
      <c r="M22" s="22">
        <f t="shared" ref="M22" si="12">MIN(M16,M21)</f>
        <v>3895634.5417434718</v>
      </c>
      <c r="N22" s="22">
        <f t="shared" ref="N22" si="13">MIN(N16,N21)</f>
        <v>4974767.2969164597</v>
      </c>
      <c r="O22" s="22">
        <f t="shared" ref="O22" si="14">MIN(O16,O21)</f>
        <v>4474285.7399883056</v>
      </c>
      <c r="P22" s="22">
        <f t="shared" ref="P22" si="15">MIN(P16,P21)</f>
        <v>0</v>
      </c>
      <c r="Q22" s="22">
        <f t="shared" ref="Q22" si="16">MIN(Q16,Q21)</f>
        <v>0</v>
      </c>
      <c r="R22" s="22">
        <f t="shared" ref="R22" si="17">MIN(R16,R21)</f>
        <v>0</v>
      </c>
      <c r="S22" s="22">
        <f t="shared" ref="S22" si="18">MIN(S16,S21)</f>
        <v>0</v>
      </c>
      <c r="T22" s="22">
        <f t="shared" ref="T22" si="19">MIN(T16,T21)</f>
        <v>0</v>
      </c>
      <c r="U22" s="22">
        <f t="shared" ref="U22" si="20">MIN(U16,U21)</f>
        <v>0</v>
      </c>
      <c r="V22" s="22">
        <f t="shared" ref="V22" si="21">MIN(V16,V21)</f>
        <v>0</v>
      </c>
      <c r="W22" s="22">
        <f t="shared" ref="W22" si="22">MIN(W16,W21)</f>
        <v>0</v>
      </c>
      <c r="X22" s="22">
        <f t="shared" ref="X22" si="23">MIN(X16,X21)</f>
        <v>0</v>
      </c>
      <c r="Y22" s="22">
        <f t="shared" ref="Y22" si="24">MIN(Y16,Y21)</f>
        <v>0</v>
      </c>
      <c r="Z22" s="22">
        <f t="shared" ref="Z22" si="25">MIN(Z16,Z21)</f>
        <v>0</v>
      </c>
      <c r="AA22" s="22">
        <f t="shared" ref="AA22" si="26">MIN(AA16,AA21)</f>
        <v>0</v>
      </c>
      <c r="AB22" s="22">
        <f t="shared" ref="AB22" si="27">MIN(AB16,AB21)</f>
        <v>0</v>
      </c>
      <c r="AC22" s="22">
        <f t="shared" ref="AC22" si="28">MIN(AC16,AC21)</f>
        <v>0</v>
      </c>
      <c r="AD22" s="22">
        <f t="shared" ref="AD22" si="29">MIN(AD16,AD21)</f>
        <v>0</v>
      </c>
      <c r="AE22" s="22">
        <f t="shared" ref="AE22" si="30">MIN(AE16,AE21)</f>
        <v>0</v>
      </c>
      <c r="AF22" s="22">
        <f t="shared" ref="AF22" si="31">MIN(AF16,AF21)</f>
        <v>0</v>
      </c>
      <c r="AG22" s="22">
        <f t="shared" ref="AG22" si="32">MIN(AG16,AG21)</f>
        <v>0</v>
      </c>
      <c r="AH22" s="22">
        <f t="shared" ref="AH22" si="33">MIN(AH16,AH21)</f>
        <v>0</v>
      </c>
      <c r="AI22" s="22">
        <f t="shared" ref="AI22" si="34">MIN(AI16,AI21)</f>
        <v>0</v>
      </c>
      <c r="AJ22" s="22">
        <f t="shared" ref="AJ22" si="35">MIN(AJ16,AJ21)</f>
        <v>0</v>
      </c>
      <c r="AK22" s="22">
        <f t="shared" ref="AK22" si="36">MIN(AK16,AK21)</f>
        <v>0</v>
      </c>
      <c r="AL22" s="22">
        <f t="shared" ref="AL22" si="37">MIN(AL16,AL21)</f>
        <v>0</v>
      </c>
      <c r="AM22" s="22">
        <f t="shared" ref="AM22" si="38">MIN(AM16,AM21)</f>
        <v>0</v>
      </c>
      <c r="AN22" s="22">
        <f t="shared" ref="AN22" si="39">MIN(AN16,AN21)</f>
        <v>0</v>
      </c>
      <c r="AO22" s="22">
        <f t="shared" ref="AO22" si="40">MIN(AO16,AO21)</f>
        <v>0</v>
      </c>
      <c r="AP22" s="20">
        <f t="shared" ref="AP22" si="41">MIN(AP16,AP21)</f>
        <v>0</v>
      </c>
    </row>
    <row r="23" spans="2:42" x14ac:dyDescent="0.2">
      <c r="B23" s="66" t="s">
        <v>15</v>
      </c>
      <c r="C23" s="8"/>
      <c r="D23" s="8"/>
      <c r="E23" s="8"/>
      <c r="F23" s="22">
        <f>F21-F22</f>
        <v>22034717.721631266</v>
      </c>
      <c r="G23" s="22">
        <f t="shared" ref="G23" si="42">G21-G22</f>
        <v>21477963.681877982</v>
      </c>
      <c r="H23" s="22">
        <f t="shared" ref="H23" si="43">H21-H22</f>
        <v>20725103.81182456</v>
      </c>
      <c r="I23" s="22">
        <f t="shared" ref="I23" si="44">I21-I22</f>
        <v>19719018.189252134</v>
      </c>
      <c r="J23" s="22">
        <f t="shared" ref="J23" si="45">J21-J22</f>
        <v>18281057.823361762</v>
      </c>
      <c r="K23" s="22">
        <f t="shared" ref="K23" si="46">K21-K22</f>
        <v>16202106.470618451</v>
      </c>
      <c r="L23" s="22">
        <f t="shared" ref="L23" si="47">L21-L22</f>
        <v>13344687.578648238</v>
      </c>
      <c r="M23" s="22">
        <f t="shared" ref="M23" si="48">M21-M22</f>
        <v>9449053.0369047653</v>
      </c>
      <c r="N23" s="22">
        <f t="shared" ref="N23" si="49">N21-N22</f>
        <v>4474285.7399883056</v>
      </c>
      <c r="O23" s="22">
        <f t="shared" ref="O23" si="50">O21-O22</f>
        <v>0</v>
      </c>
      <c r="P23" s="22">
        <f t="shared" ref="P23" si="51">P21-P22</f>
        <v>0</v>
      </c>
      <c r="Q23" s="22">
        <f t="shared" ref="Q23" si="52">Q21-Q22</f>
        <v>0</v>
      </c>
      <c r="R23" s="22">
        <f t="shared" ref="R23" si="53">R21-R22</f>
        <v>0</v>
      </c>
      <c r="S23" s="22">
        <f t="shared" ref="S23" si="54">S21-S22</f>
        <v>0</v>
      </c>
      <c r="T23" s="22">
        <f t="shared" ref="T23" si="55">T21-T22</f>
        <v>0</v>
      </c>
      <c r="U23" s="22">
        <f t="shared" ref="U23" si="56">U21-U22</f>
        <v>0</v>
      </c>
      <c r="V23" s="22">
        <f t="shared" ref="V23" si="57">V21-V22</f>
        <v>0</v>
      </c>
      <c r="W23" s="22">
        <f t="shared" ref="W23" si="58">W21-W22</f>
        <v>0</v>
      </c>
      <c r="X23" s="22">
        <f t="shared" ref="X23" si="59">X21-X22</f>
        <v>0</v>
      </c>
      <c r="Y23" s="22">
        <f t="shared" ref="Y23" si="60">Y21-Y22</f>
        <v>0</v>
      </c>
      <c r="Z23" s="22">
        <f t="shared" ref="Z23" si="61">Z21-Z22</f>
        <v>0</v>
      </c>
      <c r="AA23" s="22">
        <f t="shared" ref="AA23" si="62">AA21-AA22</f>
        <v>0</v>
      </c>
      <c r="AB23" s="22">
        <f t="shared" ref="AB23" si="63">AB21-AB22</f>
        <v>0</v>
      </c>
      <c r="AC23" s="22">
        <f t="shared" ref="AC23" si="64">AC21-AC22</f>
        <v>0</v>
      </c>
      <c r="AD23" s="22">
        <f t="shared" ref="AD23" si="65">AD21-AD22</f>
        <v>0</v>
      </c>
      <c r="AE23" s="22">
        <f t="shared" ref="AE23" si="66">AE21-AE22</f>
        <v>0</v>
      </c>
      <c r="AF23" s="22">
        <f t="shared" ref="AF23" si="67">AF21-AF22</f>
        <v>0</v>
      </c>
      <c r="AG23" s="22">
        <f t="shared" ref="AG23" si="68">AG21-AG22</f>
        <v>0</v>
      </c>
      <c r="AH23" s="22">
        <f t="shared" ref="AH23" si="69">AH21-AH22</f>
        <v>0</v>
      </c>
      <c r="AI23" s="22">
        <f t="shared" ref="AI23" si="70">AI21-AI22</f>
        <v>0</v>
      </c>
      <c r="AJ23" s="22">
        <f t="shared" ref="AJ23" si="71">AJ21-AJ22</f>
        <v>0</v>
      </c>
      <c r="AK23" s="22">
        <f t="shared" ref="AK23" si="72">AK21-AK22</f>
        <v>0</v>
      </c>
      <c r="AL23" s="22">
        <f t="shared" ref="AL23" si="73">AL21-AL22</f>
        <v>0</v>
      </c>
      <c r="AM23" s="22">
        <f t="shared" ref="AM23" si="74">AM21-AM22</f>
        <v>0</v>
      </c>
      <c r="AN23" s="22">
        <f t="shared" ref="AN23" si="75">AN21-AN22</f>
        <v>0</v>
      </c>
      <c r="AO23" s="22">
        <f t="shared" ref="AO23" si="76">AO21-AO22</f>
        <v>0</v>
      </c>
      <c r="AP23" s="20">
        <f t="shared" ref="AP23" si="77">AP21-AP22</f>
        <v>0</v>
      </c>
    </row>
    <row r="24" spans="2:42" x14ac:dyDescent="0.2">
      <c r="B24" s="67" t="s">
        <v>16</v>
      </c>
      <c r="C24" s="12"/>
      <c r="D24" s="12"/>
      <c r="E24" s="12"/>
      <c r="F24" s="24">
        <f>SUM($F$22:F22)</f>
        <v>38583116.316932246</v>
      </c>
      <c r="G24" s="24">
        <f>SUM($F$22:G22)</f>
        <v>39139870.356685527</v>
      </c>
      <c r="H24" s="24">
        <f>SUM($F$22:H22)</f>
        <v>39892730.226738945</v>
      </c>
      <c r="I24" s="24">
        <f>SUM($F$22:I22)</f>
        <v>40898815.849311374</v>
      </c>
      <c r="J24" s="24">
        <f>SUM($F$22:J22)</f>
        <v>42336776.21520175</v>
      </c>
      <c r="K24" s="24">
        <f>SUM($F$22:K22)</f>
        <v>44415727.567945063</v>
      </c>
      <c r="L24" s="24">
        <f>SUM($F$22:L22)</f>
        <v>47273146.459915273</v>
      </c>
      <c r="M24" s="24">
        <f>SUM($F$22:M22)</f>
        <v>51168781.001658745</v>
      </c>
      <c r="N24" s="24">
        <f>SUM($F$22:N22)</f>
        <v>56143548.298575208</v>
      </c>
      <c r="O24" s="24">
        <f>SUM($F$22:O22)</f>
        <v>60617834.038563512</v>
      </c>
      <c r="P24" s="24">
        <f>SUM($F$22:P22)</f>
        <v>60617834.038563512</v>
      </c>
      <c r="Q24" s="24">
        <f>SUM($F$22:Q22)</f>
        <v>60617834.038563512</v>
      </c>
      <c r="R24" s="24">
        <f>SUM($F$22:R22)</f>
        <v>60617834.038563512</v>
      </c>
      <c r="S24" s="24">
        <f>SUM($F$22:S22)</f>
        <v>60617834.038563512</v>
      </c>
      <c r="T24" s="24">
        <f>SUM($F$22:T22)</f>
        <v>60617834.038563512</v>
      </c>
      <c r="U24" s="24">
        <f>SUM($F$22:U22)</f>
        <v>60617834.038563512</v>
      </c>
      <c r="V24" s="24">
        <f>SUM($F$22:V22)</f>
        <v>60617834.038563512</v>
      </c>
      <c r="W24" s="24">
        <f>SUM($F$22:W22)</f>
        <v>60617834.038563512</v>
      </c>
      <c r="X24" s="24">
        <f>SUM($F$22:X22)</f>
        <v>60617834.038563512</v>
      </c>
      <c r="Y24" s="24">
        <f>SUM($F$22:Y22)</f>
        <v>60617834.038563512</v>
      </c>
      <c r="Z24" s="24">
        <f>SUM($F$22:Z22)</f>
        <v>60617834.038563512</v>
      </c>
      <c r="AA24" s="24">
        <f>SUM($F$22:AA22)</f>
        <v>60617834.038563512</v>
      </c>
      <c r="AB24" s="24">
        <f>SUM($F$22:AB22)</f>
        <v>60617834.038563512</v>
      </c>
      <c r="AC24" s="24">
        <f>SUM($F$22:AC22)</f>
        <v>60617834.038563512</v>
      </c>
      <c r="AD24" s="24">
        <f>SUM($F$22:AD22)</f>
        <v>60617834.038563512</v>
      </c>
      <c r="AE24" s="24">
        <f>SUM($F$22:AE22)</f>
        <v>60617834.038563512</v>
      </c>
      <c r="AF24" s="24">
        <f>SUM($F$22:AF22)</f>
        <v>60617834.038563512</v>
      </c>
      <c r="AG24" s="24">
        <f>SUM($F$22:AG22)</f>
        <v>60617834.038563512</v>
      </c>
      <c r="AH24" s="24">
        <f>SUM($F$22:AH22)</f>
        <v>60617834.038563512</v>
      </c>
      <c r="AI24" s="24">
        <f>SUM($F$22:AI22)</f>
        <v>60617834.038563512</v>
      </c>
      <c r="AJ24" s="24">
        <f>SUM($F$22:AJ22)</f>
        <v>60617834.038563512</v>
      </c>
      <c r="AK24" s="24">
        <f>SUM($F$22:AK22)</f>
        <v>60617834.038563512</v>
      </c>
      <c r="AL24" s="24">
        <f>SUM($F$22:AL22)</f>
        <v>60617834.038563512</v>
      </c>
      <c r="AM24" s="24">
        <f>SUM($F$22:AM22)</f>
        <v>60617834.038563512</v>
      </c>
      <c r="AN24" s="24">
        <f>SUM($F$22:AN22)</f>
        <v>60617834.038563512</v>
      </c>
      <c r="AO24" s="24">
        <f>SUM($F$22:AO22)</f>
        <v>60617834.038563512</v>
      </c>
      <c r="AP24" s="27">
        <f>SUM($F$22:AP22)</f>
        <v>60617834.038563512</v>
      </c>
    </row>
    <row r="25" spans="2:42" s="39" customFormat="1" x14ac:dyDescent="0.2">
      <c r="P25" s="41"/>
      <c r="Q25" s="41"/>
      <c r="R25" s="41"/>
    </row>
    <row r="26" spans="2:42" x14ac:dyDescent="0.2">
      <c r="B26" s="5" t="s">
        <v>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6"/>
    </row>
    <row r="27" spans="2:42" x14ac:dyDescent="0.2">
      <c r="B27" s="66" t="s">
        <v>13</v>
      </c>
      <c r="C27" s="22">
        <f>C5-C8</f>
        <v>86703955.30091086</v>
      </c>
      <c r="D27" s="32">
        <f>C27/C6</f>
        <v>0.57213498771326865</v>
      </c>
      <c r="E27" s="23"/>
      <c r="F27" s="22">
        <f>C27</f>
        <v>86703955.30091086</v>
      </c>
      <c r="G27" s="22">
        <f>F29</f>
        <v>86703955.30091086</v>
      </c>
      <c r="H27" s="22">
        <f t="shared" ref="H27:AP27" si="78">G29</f>
        <v>86703955.30091086</v>
      </c>
      <c r="I27" s="22">
        <f t="shared" si="78"/>
        <v>86703955.30091086</v>
      </c>
      <c r="J27" s="22">
        <f t="shared" si="78"/>
        <v>86703955.30091086</v>
      </c>
      <c r="K27" s="22">
        <f t="shared" si="78"/>
        <v>86703955.30091086</v>
      </c>
      <c r="L27" s="22">
        <f t="shared" si="78"/>
        <v>86703955.30091086</v>
      </c>
      <c r="M27" s="22">
        <f t="shared" si="78"/>
        <v>86703955.30091086</v>
      </c>
      <c r="N27" s="22">
        <f t="shared" si="78"/>
        <v>86703955.30091086</v>
      </c>
      <c r="O27" s="22">
        <f t="shared" si="78"/>
        <v>86703955.30091086</v>
      </c>
      <c r="P27" s="22">
        <f t="shared" si="78"/>
        <v>85712771.813885108</v>
      </c>
      <c r="Q27" s="22">
        <f t="shared" si="78"/>
        <v>80712956.679922</v>
      </c>
      <c r="R27" s="22">
        <f t="shared" si="78"/>
        <v>76840244.691944256</v>
      </c>
      <c r="S27" s="22">
        <f t="shared" si="78"/>
        <v>74204300.10449338</v>
      </c>
      <c r="T27" s="22">
        <f t="shared" si="78"/>
        <v>72481726.538001001</v>
      </c>
      <c r="U27" s="22">
        <f t="shared" si="78"/>
        <v>71255003.585609406</v>
      </c>
      <c r="V27" s="22">
        <f t="shared" si="78"/>
        <v>70266868.793889686</v>
      </c>
      <c r="W27" s="22">
        <f t="shared" si="78"/>
        <v>61901454.467454985</v>
      </c>
      <c r="X27" s="22">
        <f t="shared" si="78"/>
        <v>53621506.372409754</v>
      </c>
      <c r="Y27" s="22">
        <f t="shared" si="78"/>
        <v>52597975.010143191</v>
      </c>
      <c r="Z27" s="22">
        <f t="shared" si="78"/>
        <v>49685367.686041653</v>
      </c>
      <c r="AA27" s="22">
        <f t="shared" si="78"/>
        <v>42529251.22271914</v>
      </c>
      <c r="AB27" s="22">
        <f t="shared" si="78"/>
        <v>29568496.380467124</v>
      </c>
      <c r="AC27" s="22">
        <f t="shared" si="78"/>
        <v>16785358.300886024</v>
      </c>
      <c r="AD27" s="22">
        <f t="shared" si="78"/>
        <v>6192787.2651629038</v>
      </c>
      <c r="AE27" s="22">
        <f t="shared" si="78"/>
        <v>96442.599985249341</v>
      </c>
      <c r="AF27" s="22">
        <f t="shared" si="78"/>
        <v>61294.392516098749</v>
      </c>
      <c r="AG27" s="25">
        <f t="shared" si="78"/>
        <v>28950.248440282805</v>
      </c>
      <c r="AH27" s="25">
        <f t="shared" si="78"/>
        <v>0</v>
      </c>
      <c r="AI27" s="25">
        <f t="shared" si="78"/>
        <v>0</v>
      </c>
      <c r="AJ27" s="25">
        <f t="shared" si="78"/>
        <v>0</v>
      </c>
      <c r="AK27" s="25">
        <f t="shared" si="78"/>
        <v>0</v>
      </c>
      <c r="AL27" s="25">
        <f t="shared" si="78"/>
        <v>0</v>
      </c>
      <c r="AM27" s="25">
        <f t="shared" si="78"/>
        <v>0</v>
      </c>
      <c r="AN27" s="25">
        <f t="shared" si="78"/>
        <v>0</v>
      </c>
      <c r="AO27" s="25">
        <f t="shared" si="78"/>
        <v>0</v>
      </c>
      <c r="AP27" s="10">
        <f t="shared" si="78"/>
        <v>0</v>
      </c>
    </row>
    <row r="28" spans="2:42" x14ac:dyDescent="0.2">
      <c r="B28" s="66" t="s">
        <v>17</v>
      </c>
      <c r="C28" s="8"/>
      <c r="D28" s="8"/>
      <c r="E28" s="8"/>
      <c r="F28" s="22">
        <f>MIN(F27,F16-F22)</f>
        <v>0</v>
      </c>
      <c r="G28" s="22">
        <f t="shared" ref="G28" si="79">MIN(G27,G16-G22)</f>
        <v>0</v>
      </c>
      <c r="H28" s="22">
        <f t="shared" ref="H28" si="80">MIN(H27,H16-H22)</f>
        <v>0</v>
      </c>
      <c r="I28" s="22">
        <f t="shared" ref="I28" si="81">MIN(I27,I16-I22)</f>
        <v>0</v>
      </c>
      <c r="J28" s="22">
        <f t="shared" ref="J28" si="82">MIN(J27,J16-J22)</f>
        <v>0</v>
      </c>
      <c r="K28" s="22">
        <f t="shared" ref="K28" si="83">MIN(K27,K16-K22)</f>
        <v>0</v>
      </c>
      <c r="L28" s="22">
        <f t="shared" ref="L28" si="84">MIN(L27,L16-L22)</f>
        <v>0</v>
      </c>
      <c r="M28" s="22">
        <f t="shared" ref="M28" si="85">MIN(M27,M16-M22)</f>
        <v>0</v>
      </c>
      <c r="N28" s="22">
        <f t="shared" ref="N28" si="86">MIN(N27,N16-N22)</f>
        <v>0</v>
      </c>
      <c r="O28" s="22">
        <f t="shared" ref="O28" si="87">MIN(O27,O16-O22)</f>
        <v>991183.48702574708</v>
      </c>
      <c r="P28" s="22">
        <f t="shared" ref="P28" si="88">MIN(P27,P16-P22)</f>
        <v>4999815.1339631127</v>
      </c>
      <c r="Q28" s="22">
        <f t="shared" ref="Q28" si="89">MIN(Q27,Q16-Q22)</f>
        <v>3872711.9879777404</v>
      </c>
      <c r="R28" s="22">
        <f t="shared" ref="R28" si="90">MIN(R27,R16-R22)</f>
        <v>2635944.5874508815</v>
      </c>
      <c r="S28" s="22">
        <f t="shared" ref="S28" si="91">MIN(S27,S16-S22)</f>
        <v>1722573.5664923852</v>
      </c>
      <c r="T28" s="22">
        <f t="shared" ref="T28" si="92">MIN(T27,T16-T22)</f>
        <v>1226722.9523915881</v>
      </c>
      <c r="U28" s="22">
        <f t="shared" ref="U28" si="93">MIN(U27,U16-U22)</f>
        <v>988134.79171972128</v>
      </c>
      <c r="V28" s="22">
        <f t="shared" ref="V28" si="94">MIN(V27,V16-V22)</f>
        <v>8365414.3264347035</v>
      </c>
      <c r="W28" s="22">
        <f t="shared" ref="W28" si="95">MIN(W27,W16-W22)</f>
        <v>8279948.0950452294</v>
      </c>
      <c r="X28" s="22">
        <f t="shared" ref="X28" si="96">MIN(X27,X16-X22)</f>
        <v>1023531.3622665612</v>
      </c>
      <c r="Y28" s="22">
        <f t="shared" ref="Y28" si="97">MIN(Y27,Y16-Y22)</f>
        <v>2912607.3241015412</v>
      </c>
      <c r="Z28" s="22">
        <f t="shared" ref="Z28" si="98">MIN(Z27,Z16-Z22)</f>
        <v>7156116.4633225128</v>
      </c>
      <c r="AA28" s="22">
        <f t="shared" ref="AA28" si="99">MIN(AA27,AA16-AA22)</f>
        <v>12960754.842252014</v>
      </c>
      <c r="AB28" s="22">
        <f t="shared" ref="AB28" si="100">MIN(AB27,AB16-AB22)</f>
        <v>12783138.0795811</v>
      </c>
      <c r="AC28" s="22">
        <f t="shared" ref="AC28" si="101">MIN(AC27,AC16-AC22)</f>
        <v>10592571.03572312</v>
      </c>
      <c r="AD28" s="22">
        <f t="shared" ref="AD28" si="102">MIN(AD27,AD16-AD22)</f>
        <v>6096344.6651776545</v>
      </c>
      <c r="AE28" s="22">
        <f t="shared" ref="AE28" si="103">MIN(AE27,AE16-AE22)</f>
        <v>35148.207469150591</v>
      </c>
      <c r="AF28" s="22">
        <f t="shared" ref="AF28" si="104">MIN(AF27,AF16-AF22)</f>
        <v>32344.144075815944</v>
      </c>
      <c r="AG28" s="25">
        <f t="shared" ref="AG28" si="105">MIN(AG27,AG16-AG22)</f>
        <v>28950.248440282805</v>
      </c>
      <c r="AH28" s="25">
        <f t="shared" ref="AH28" si="106">MIN(AH27,AH16-AH22)</f>
        <v>0</v>
      </c>
      <c r="AI28" s="25">
        <f t="shared" ref="AI28" si="107">MIN(AI27,AI16-AI22)</f>
        <v>0</v>
      </c>
      <c r="AJ28" s="25">
        <f t="shared" ref="AJ28" si="108">MIN(AJ27,AJ16-AJ22)</f>
        <v>0</v>
      </c>
      <c r="AK28" s="25">
        <f t="shared" ref="AK28" si="109">MIN(AK27,AK16-AK22)</f>
        <v>0</v>
      </c>
      <c r="AL28" s="25">
        <f t="shared" ref="AL28" si="110">MIN(AL27,AL16-AL22)</f>
        <v>0</v>
      </c>
      <c r="AM28" s="25">
        <f t="shared" ref="AM28" si="111">MIN(AM27,AM16-AM22)</f>
        <v>0</v>
      </c>
      <c r="AN28" s="25">
        <f t="shared" ref="AN28" si="112">MIN(AN27,AN16-AN22)</f>
        <v>0</v>
      </c>
      <c r="AO28" s="25">
        <f t="shared" ref="AO28" si="113">MIN(AO27,AO16-AO22)</f>
        <v>0</v>
      </c>
      <c r="AP28" s="10">
        <f t="shared" ref="AP28" si="114">MIN(AP27,AP16-AP22)</f>
        <v>0</v>
      </c>
    </row>
    <row r="29" spans="2:42" x14ac:dyDescent="0.2">
      <c r="B29" s="66" t="s">
        <v>15</v>
      </c>
      <c r="C29" s="8"/>
      <c r="D29" s="8"/>
      <c r="E29" s="8"/>
      <c r="F29" s="22">
        <f>F27-F28</f>
        <v>86703955.30091086</v>
      </c>
      <c r="G29" s="22">
        <f t="shared" ref="G29" si="115">G27-G28</f>
        <v>86703955.30091086</v>
      </c>
      <c r="H29" s="22">
        <f t="shared" ref="H29" si="116">H27-H28</f>
        <v>86703955.30091086</v>
      </c>
      <c r="I29" s="22">
        <f t="shared" ref="I29" si="117">I27-I28</f>
        <v>86703955.30091086</v>
      </c>
      <c r="J29" s="22">
        <f t="shared" ref="J29" si="118">J27-J28</f>
        <v>86703955.30091086</v>
      </c>
      <c r="K29" s="22">
        <f t="shared" ref="K29" si="119">K27-K28</f>
        <v>86703955.30091086</v>
      </c>
      <c r="L29" s="22">
        <f t="shared" ref="L29" si="120">L27-L28</f>
        <v>86703955.30091086</v>
      </c>
      <c r="M29" s="22">
        <f t="shared" ref="M29" si="121">M27-M28</f>
        <v>86703955.30091086</v>
      </c>
      <c r="N29" s="22">
        <f t="shared" ref="N29" si="122">N27-N28</f>
        <v>86703955.30091086</v>
      </c>
      <c r="O29" s="22">
        <f t="shared" ref="O29" si="123">O27-O28</f>
        <v>85712771.813885108</v>
      </c>
      <c r="P29" s="22">
        <f t="shared" ref="P29" si="124">P27-P28</f>
        <v>80712956.679922</v>
      </c>
      <c r="Q29" s="22">
        <f t="shared" ref="Q29" si="125">Q27-Q28</f>
        <v>76840244.691944256</v>
      </c>
      <c r="R29" s="22">
        <f t="shared" ref="R29" si="126">R27-R28</f>
        <v>74204300.10449338</v>
      </c>
      <c r="S29" s="22">
        <f t="shared" ref="S29" si="127">S27-S28</f>
        <v>72481726.538001001</v>
      </c>
      <c r="T29" s="22">
        <f t="shared" ref="T29" si="128">T27-T28</f>
        <v>71255003.585609406</v>
      </c>
      <c r="U29" s="22">
        <f t="shared" ref="U29" si="129">U27-U28</f>
        <v>70266868.793889686</v>
      </c>
      <c r="V29" s="22">
        <f t="shared" ref="V29" si="130">V27-V28</f>
        <v>61901454.467454985</v>
      </c>
      <c r="W29" s="22">
        <f t="shared" ref="W29" si="131">W27-W28</f>
        <v>53621506.372409754</v>
      </c>
      <c r="X29" s="22">
        <f t="shared" ref="X29" si="132">X27-X28</f>
        <v>52597975.010143191</v>
      </c>
      <c r="Y29" s="22">
        <f t="shared" ref="Y29" si="133">Y27-Y28</f>
        <v>49685367.686041653</v>
      </c>
      <c r="Z29" s="22">
        <f t="shared" ref="Z29" si="134">Z27-Z28</f>
        <v>42529251.22271914</v>
      </c>
      <c r="AA29" s="22">
        <f t="shared" ref="AA29" si="135">AA27-AA28</f>
        <v>29568496.380467124</v>
      </c>
      <c r="AB29" s="22">
        <f t="shared" ref="AB29" si="136">AB27-AB28</f>
        <v>16785358.300886024</v>
      </c>
      <c r="AC29" s="22">
        <f t="shared" ref="AC29" si="137">AC27-AC28</f>
        <v>6192787.2651629038</v>
      </c>
      <c r="AD29" s="22">
        <f t="shared" ref="AD29" si="138">AD27-AD28</f>
        <v>96442.599985249341</v>
      </c>
      <c r="AE29" s="22">
        <f t="shared" ref="AE29" si="139">AE27-AE28</f>
        <v>61294.392516098749</v>
      </c>
      <c r="AF29" s="22">
        <f t="shared" ref="AF29" si="140">AF27-AF28</f>
        <v>28950.248440282805</v>
      </c>
      <c r="AG29" s="25">
        <f t="shared" ref="AG29" si="141">AG27-AG28</f>
        <v>0</v>
      </c>
      <c r="AH29" s="25">
        <f t="shared" ref="AH29" si="142">AH27-AH28</f>
        <v>0</v>
      </c>
      <c r="AI29" s="25">
        <f t="shared" ref="AI29" si="143">AI27-AI28</f>
        <v>0</v>
      </c>
      <c r="AJ29" s="25">
        <f t="shared" ref="AJ29" si="144">AJ27-AJ28</f>
        <v>0</v>
      </c>
      <c r="AK29" s="25">
        <f t="shared" ref="AK29" si="145">AK27-AK28</f>
        <v>0</v>
      </c>
      <c r="AL29" s="25">
        <f t="shared" ref="AL29" si="146">AL27-AL28</f>
        <v>0</v>
      </c>
      <c r="AM29" s="25">
        <f t="shared" ref="AM29" si="147">AM27-AM28</f>
        <v>0</v>
      </c>
      <c r="AN29" s="25">
        <f t="shared" ref="AN29" si="148">AN27-AN28</f>
        <v>0</v>
      </c>
      <c r="AO29" s="25">
        <f t="shared" ref="AO29" si="149">AO27-AO28</f>
        <v>0</v>
      </c>
      <c r="AP29" s="10">
        <f t="shared" ref="AP29" si="150">AP27-AP28</f>
        <v>0</v>
      </c>
    </row>
    <row r="30" spans="2:42" x14ac:dyDescent="0.2">
      <c r="B30" s="66" t="s">
        <v>16</v>
      </c>
      <c r="C30" s="8"/>
      <c r="D30" s="8"/>
      <c r="E30" s="8"/>
      <c r="F30" s="22">
        <f>MAX(0,SUM($F$28:F28)+SUM($E$32:E32)-SUM($F$35:F35))</f>
        <v>0</v>
      </c>
      <c r="G30" s="22">
        <f>MAX(0,SUM($F$28:G28)+SUM($E$32:F32)-SUM($F$35:G35))</f>
        <v>0</v>
      </c>
      <c r="H30" s="22">
        <f>MAX(0,SUM($F$28:H28)+SUM($E$32:G32)-SUM($F$35:H35))</f>
        <v>0</v>
      </c>
      <c r="I30" s="22">
        <f>MAX(0,SUM($F$28:I28)+SUM($E$32:H32)-SUM($F$35:I35))</f>
        <v>0</v>
      </c>
      <c r="J30" s="22">
        <f>MAX(0,SUM($F$28:J28)+SUM($E$32:I32)-SUM($F$35:J35))</f>
        <v>0</v>
      </c>
      <c r="K30" s="22">
        <f>MAX(0,SUM($F$28:K28)+SUM($E$32:J32)-SUM($F$35:K35))</f>
        <v>0</v>
      </c>
      <c r="L30" s="22">
        <f>MAX(0,SUM($F$28:L28)+SUM($E$32:K32)-SUM($F$35:L35))</f>
        <v>0</v>
      </c>
      <c r="M30" s="22">
        <f>MAX(0,SUM($F$28:M28)+SUM($E$32:L32)-SUM($F$35:M35))</f>
        <v>0</v>
      </c>
      <c r="N30" s="22">
        <f>MAX(0,SUM($F$28:N28)+SUM($E$32:M32)-SUM($F$35:N35))</f>
        <v>0</v>
      </c>
      <c r="O30" s="22">
        <f>MAX(0,SUM($F$28:O28)+SUM($E$32:N32)-SUM($F$35:O35))</f>
        <v>991183.48702574708</v>
      </c>
      <c r="P30" s="22">
        <f>MAX(0,SUM($F$28:P28)+SUM($E$32:O32)-SUM($F$35:P35))</f>
        <v>5994302.5659456123</v>
      </c>
      <c r="Q30" s="22">
        <f>MAX(0,SUM($F$28:Q28)+SUM($E$32:P32)-SUM($F$35:Q35))</f>
        <v>9886995.5624765046</v>
      </c>
      <c r="R30" s="22">
        <f>MAX(0,SUM($F$28:R28)+SUM($E$32:Q32)-SUM($F$35:R35))</f>
        <v>12555896.801802307</v>
      </c>
      <c r="S30" s="22">
        <f>MAX(0,SUM($F$28:S28)+SUM($E$32:R32)-SUM($F$35:S35))</f>
        <v>14320323.357634034</v>
      </c>
      <c r="T30" s="22">
        <f>MAX(0,SUM($F$28:T28)+SUM($E$32:S32)-SUM($F$35:T35))</f>
        <v>15594780.721217735</v>
      </c>
      <c r="U30" s="22">
        <f>MAX(0,SUM($F$28:U28)+SUM($E$32:T32)-SUM($F$35:U35))</f>
        <v>16634898.115341516</v>
      </c>
      <c r="V30" s="22">
        <f>MAX(0,SUM($F$28:V28)+SUM($E$32:U32)-SUM($F$35:V35))</f>
        <v>25055762.102160692</v>
      </c>
      <c r="W30" s="22">
        <f>MAX(0,SUM($F$28:W28)+SUM($E$32:V32)-SUM($F$35:W35))</f>
        <v>33419229.404213119</v>
      </c>
      <c r="X30" s="22">
        <f>MAX(0,SUM($F$28:X28)+SUM($E$32:W32)-SUM($F$35:X35))</f>
        <v>34554158.197827064</v>
      </c>
      <c r="Y30" s="22">
        <f>MAX(0,SUM($F$28:Y28)+SUM($E$32:X32)-SUM($F$35:Y35))</f>
        <v>37581946.049254686</v>
      </c>
      <c r="Z30" s="22">
        <f>MAX(0,SUM($F$28:Z28)+SUM($E$32:Y32)-SUM($F$35:Z35))</f>
        <v>44863335.666074716</v>
      </c>
      <c r="AA30" s="22">
        <f>MAX(0,SUM($F$28:AA28)+SUM($E$32:Z32)-SUM($F$35:AA35))</f>
        <v>57973634.960546985</v>
      </c>
      <c r="AB30" s="22">
        <f>MAX(0,SUM($F$28:AB28)+SUM($E$32:AA32)-SUM($F$35:AB35))</f>
        <v>70950018.489996582</v>
      </c>
      <c r="AC30" s="22">
        <f>MAX(0,SUM($F$28:AC28)+SUM($E$32:AB32)-SUM($F$35:AC35))</f>
        <v>81779089.587353021</v>
      </c>
      <c r="AD30" s="22">
        <f>MAX(0,SUM($F$28:AD28)+SUM($E$32:AC32)-SUM($F$35:AD35))</f>
        <v>88148031.217821851</v>
      </c>
      <c r="AE30" s="22">
        <f>MAX(0,SUM($F$28:AE28)+SUM($E$32:AD32)-SUM($F$35:AE35))</f>
        <v>88477006.196017072</v>
      </c>
      <c r="AF30" s="22">
        <f>MAX(0,SUM($F$28:AF28)+SUM($E$32:AE32)-SUM($F$35:AF35))</f>
        <v>88804273.694079608</v>
      </c>
      <c r="AG30" s="25">
        <f>MAX(0,SUM($F$28:AG28)+SUM($E$32:AF32)-SUM($F$35:AG35))</f>
        <v>89129238.188166827</v>
      </c>
      <c r="AH30" s="25">
        <f>MAX(0,SUM($F$28:AH28)+SUM($E$32:AG32)-SUM($F$35:AH35))</f>
        <v>89426335.64879404</v>
      </c>
      <c r="AI30" s="25">
        <f>MAX(0,SUM($F$28:AI28)+SUM($E$32:AH32)-SUM($F$35:AI35))</f>
        <v>89724423.434290022</v>
      </c>
      <c r="AJ30" s="25">
        <f>MAX(0,SUM($F$28:AJ28)+SUM($E$32:AI32)-SUM($F$35:AJ35))</f>
        <v>90023504.845737666</v>
      </c>
      <c r="AK30" s="25">
        <f>MAX(0,SUM($F$28:AK28)+SUM($E$32:AJ32)-SUM($F$35:AK35))</f>
        <v>90323583.195223451</v>
      </c>
      <c r="AL30" s="25">
        <f>MAX(0,SUM($F$28:AL28)+SUM($E$32:AK32)-SUM($F$35:AL35))</f>
        <v>90624661.805874199</v>
      </c>
      <c r="AM30" s="25">
        <f>MAX(0,SUM($F$28:AM28)+SUM($E$32:AL32)-SUM($F$35:AM35))</f>
        <v>0</v>
      </c>
      <c r="AN30" s="25">
        <f>MAX(0,SUM($F$28:AN28)+SUM($E$32:AM32)-SUM($F$35:AN35))</f>
        <v>0</v>
      </c>
      <c r="AO30" s="25">
        <f>MAX(0,SUM($F$28:AO28)+SUM($E$32:AN32)-SUM($F$35:AO35))</f>
        <v>0</v>
      </c>
      <c r="AP30" s="10">
        <f>MAX(0,SUM($F$28:AP28)+SUM($E$32:AO32)-SUM($F$35:AP35))</f>
        <v>0</v>
      </c>
    </row>
    <row r="31" spans="2:42" x14ac:dyDescent="0.2">
      <c r="B31" s="66" t="s">
        <v>18</v>
      </c>
      <c r="C31" s="8"/>
      <c r="D31" s="8"/>
      <c r="E31" s="8"/>
      <c r="F31" s="44">
        <v>0.04</v>
      </c>
      <c r="G31" s="44">
        <v>0.04</v>
      </c>
      <c r="H31" s="44">
        <v>0.04</v>
      </c>
      <c r="I31" s="44">
        <v>0.04</v>
      </c>
      <c r="J31" s="44">
        <v>0.04</v>
      </c>
      <c r="K31" s="44">
        <v>0.04</v>
      </c>
      <c r="L31" s="44">
        <v>0.04</v>
      </c>
      <c r="M31" s="44">
        <v>0.04</v>
      </c>
      <c r="N31" s="44">
        <v>0.04</v>
      </c>
      <c r="O31" s="44">
        <v>0.04</v>
      </c>
      <c r="P31" s="44">
        <v>0.04</v>
      </c>
      <c r="Q31" s="44">
        <v>0.04</v>
      </c>
      <c r="R31" s="44">
        <v>0.04</v>
      </c>
      <c r="S31" s="44">
        <v>0.04</v>
      </c>
      <c r="T31" s="44">
        <v>0.04</v>
      </c>
      <c r="U31" s="44">
        <v>0.04</v>
      </c>
      <c r="V31" s="44">
        <v>0.04</v>
      </c>
      <c r="W31" s="44">
        <v>0.04</v>
      </c>
      <c r="X31" s="44">
        <v>0.04</v>
      </c>
      <c r="Y31" s="44">
        <v>0.04</v>
      </c>
      <c r="Z31" s="44">
        <v>0.04</v>
      </c>
      <c r="AA31" s="44">
        <v>0.04</v>
      </c>
      <c r="AB31" s="44">
        <v>0.04</v>
      </c>
      <c r="AC31" s="44">
        <v>0.04</v>
      </c>
      <c r="AD31" s="44">
        <v>0.04</v>
      </c>
      <c r="AE31" s="44">
        <v>0.04</v>
      </c>
      <c r="AF31" s="44">
        <v>0.04</v>
      </c>
      <c r="AG31" s="44">
        <v>0.04</v>
      </c>
      <c r="AH31" s="44">
        <v>0.04</v>
      </c>
      <c r="AI31" s="44">
        <v>0.04</v>
      </c>
      <c r="AJ31" s="44">
        <v>0.04</v>
      </c>
      <c r="AK31" s="44">
        <v>0.04</v>
      </c>
      <c r="AL31" s="44">
        <v>0.04</v>
      </c>
      <c r="AM31" s="44">
        <v>0.04</v>
      </c>
      <c r="AN31" s="44">
        <v>0.04</v>
      </c>
      <c r="AO31" s="44">
        <v>0.04</v>
      </c>
      <c r="AP31" s="45">
        <v>0.04</v>
      </c>
    </row>
    <row r="32" spans="2:42" x14ac:dyDescent="0.2">
      <c r="B32" s="67" t="s">
        <v>20</v>
      </c>
      <c r="C32" s="26">
        <f>SUM(F32:AP32)</f>
        <v>4222788.7109829169</v>
      </c>
      <c r="D32" s="33">
        <f>C32/C6</f>
        <v>2.7864993689031385E-2</v>
      </c>
      <c r="E32" s="12"/>
      <c r="F32" s="28">
        <f>F31*F30/12</f>
        <v>0</v>
      </c>
      <c r="G32" s="28">
        <f t="shared" ref="G32:AN32" si="151">G31*G30/12</f>
        <v>0</v>
      </c>
      <c r="H32" s="28">
        <f t="shared" si="151"/>
        <v>0</v>
      </c>
      <c r="I32" s="28">
        <f t="shared" si="151"/>
        <v>0</v>
      </c>
      <c r="J32" s="28">
        <f t="shared" si="151"/>
        <v>0</v>
      </c>
      <c r="K32" s="28">
        <f t="shared" si="151"/>
        <v>0</v>
      </c>
      <c r="L32" s="28">
        <f t="shared" si="151"/>
        <v>0</v>
      </c>
      <c r="M32" s="28">
        <f t="shared" si="151"/>
        <v>0</v>
      </c>
      <c r="N32" s="28">
        <f t="shared" si="151"/>
        <v>0</v>
      </c>
      <c r="O32" s="28">
        <f t="shared" si="151"/>
        <v>3303.9449567524903</v>
      </c>
      <c r="P32" s="28">
        <f t="shared" si="151"/>
        <v>19981.008553152042</v>
      </c>
      <c r="Q32" s="28">
        <f t="shared" si="151"/>
        <v>32956.651874921685</v>
      </c>
      <c r="R32" s="28">
        <f t="shared" si="151"/>
        <v>41852.989339341024</v>
      </c>
      <c r="S32" s="28">
        <f t="shared" si="151"/>
        <v>47734.411192113446</v>
      </c>
      <c r="T32" s="28">
        <f t="shared" si="151"/>
        <v>51982.602404059115</v>
      </c>
      <c r="U32" s="28">
        <f t="shared" si="151"/>
        <v>55449.660384471725</v>
      </c>
      <c r="V32" s="28">
        <f t="shared" si="151"/>
        <v>83519.207007202305</v>
      </c>
      <c r="W32" s="28">
        <f t="shared" si="151"/>
        <v>111397.43134737707</v>
      </c>
      <c r="X32" s="28">
        <f t="shared" si="151"/>
        <v>115180.52732609022</v>
      </c>
      <c r="Y32" s="28">
        <f t="shared" si="151"/>
        <v>125273.15349751561</v>
      </c>
      <c r="Z32" s="28">
        <f t="shared" si="151"/>
        <v>149544.45222024905</v>
      </c>
      <c r="AA32" s="28">
        <f t="shared" si="151"/>
        <v>193245.44986848996</v>
      </c>
      <c r="AB32" s="28">
        <f t="shared" si="151"/>
        <v>236500.06163332195</v>
      </c>
      <c r="AC32" s="28">
        <f t="shared" si="151"/>
        <v>272596.96529117675</v>
      </c>
      <c r="AD32" s="28">
        <f t="shared" si="151"/>
        <v>293826.77072607283</v>
      </c>
      <c r="AE32" s="28">
        <f t="shared" si="151"/>
        <v>294923.35398672358</v>
      </c>
      <c r="AF32" s="28">
        <f t="shared" si="151"/>
        <v>296014.24564693205</v>
      </c>
      <c r="AG32" s="28">
        <f t="shared" si="151"/>
        <v>297097.46062722272</v>
      </c>
      <c r="AH32" s="28">
        <f t="shared" si="151"/>
        <v>298087.78549598012</v>
      </c>
      <c r="AI32" s="28">
        <f t="shared" si="151"/>
        <v>299081.41144763341</v>
      </c>
      <c r="AJ32" s="28">
        <f t="shared" si="151"/>
        <v>300078.34948579222</v>
      </c>
      <c r="AK32" s="28">
        <f t="shared" si="151"/>
        <v>301078.61065074481</v>
      </c>
      <c r="AL32" s="28">
        <f t="shared" si="151"/>
        <v>302082.20601958066</v>
      </c>
      <c r="AM32" s="28">
        <f t="shared" si="151"/>
        <v>0</v>
      </c>
      <c r="AN32" s="28">
        <f t="shared" si="151"/>
        <v>0</v>
      </c>
      <c r="AO32" s="28">
        <f>AO31*AO30/12</f>
        <v>0</v>
      </c>
      <c r="AP32" s="43">
        <f t="shared" ref="AP32" si="152">AP31*AP30/12</f>
        <v>0</v>
      </c>
    </row>
    <row r="33" spans="2:42" s="39" customFormat="1" x14ac:dyDescent="0.2"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42" x14ac:dyDescent="0.2">
      <c r="B34" s="5" t="s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6"/>
    </row>
    <row r="35" spans="2:42" x14ac:dyDescent="0.2">
      <c r="B35" s="66" t="s">
        <v>22</v>
      </c>
      <c r="C35" s="8"/>
      <c r="D35" s="8"/>
      <c r="E35" s="8"/>
      <c r="F35" s="25">
        <f t="shared" ref="F35:AP35" si="153">IF(AND(MONTH(F15)=MONTH($C$13),YEAR(F15)=YEAR($C$13)),$C$12,0)</f>
        <v>0</v>
      </c>
      <c r="G35" s="25">
        <f t="shared" si="153"/>
        <v>0</v>
      </c>
      <c r="H35" s="25">
        <f t="shared" si="153"/>
        <v>0</v>
      </c>
      <c r="I35" s="25">
        <f t="shared" si="153"/>
        <v>0</v>
      </c>
      <c r="J35" s="25">
        <f t="shared" si="153"/>
        <v>0</v>
      </c>
      <c r="K35" s="25">
        <f t="shared" si="153"/>
        <v>0</v>
      </c>
      <c r="L35" s="25">
        <f t="shared" si="153"/>
        <v>0</v>
      </c>
      <c r="M35" s="25">
        <f t="shared" si="153"/>
        <v>0</v>
      </c>
      <c r="N35" s="25">
        <f t="shared" si="153"/>
        <v>0</v>
      </c>
      <c r="O35" s="25">
        <f t="shared" si="153"/>
        <v>0</v>
      </c>
      <c r="P35" s="25">
        <f t="shared" si="153"/>
        <v>0</v>
      </c>
      <c r="Q35" s="25">
        <f t="shared" si="153"/>
        <v>0</v>
      </c>
      <c r="R35" s="25">
        <f t="shared" si="153"/>
        <v>0</v>
      </c>
      <c r="S35" s="25">
        <f t="shared" si="153"/>
        <v>0</v>
      </c>
      <c r="T35" s="25">
        <f t="shared" si="153"/>
        <v>0</v>
      </c>
      <c r="U35" s="25">
        <f t="shared" si="153"/>
        <v>0</v>
      </c>
      <c r="V35" s="25">
        <f t="shared" si="153"/>
        <v>0</v>
      </c>
      <c r="W35" s="25">
        <f t="shared" si="153"/>
        <v>0</v>
      </c>
      <c r="X35" s="25">
        <f t="shared" si="153"/>
        <v>0</v>
      </c>
      <c r="Y35" s="25">
        <f t="shared" si="153"/>
        <v>0</v>
      </c>
      <c r="Z35" s="25">
        <f t="shared" si="153"/>
        <v>0</v>
      </c>
      <c r="AA35" s="25">
        <f t="shared" si="153"/>
        <v>0</v>
      </c>
      <c r="AB35" s="25">
        <f t="shared" si="153"/>
        <v>0</v>
      </c>
      <c r="AC35" s="25">
        <f t="shared" si="153"/>
        <v>0</v>
      </c>
      <c r="AD35" s="25">
        <f t="shared" si="153"/>
        <v>0</v>
      </c>
      <c r="AE35" s="25">
        <f t="shared" si="153"/>
        <v>0</v>
      </c>
      <c r="AF35" s="25">
        <f t="shared" si="153"/>
        <v>0</v>
      </c>
      <c r="AG35" s="25">
        <f t="shared" si="153"/>
        <v>0</v>
      </c>
      <c r="AH35" s="25">
        <f t="shared" si="153"/>
        <v>0</v>
      </c>
      <c r="AI35" s="25">
        <f t="shared" si="153"/>
        <v>0</v>
      </c>
      <c r="AJ35" s="25">
        <f t="shared" si="153"/>
        <v>0</v>
      </c>
      <c r="AK35" s="25">
        <f t="shared" si="153"/>
        <v>0</v>
      </c>
      <c r="AL35" s="25">
        <f t="shared" si="153"/>
        <v>0</v>
      </c>
      <c r="AM35" s="25">
        <f t="shared" si="153"/>
        <v>200000000</v>
      </c>
      <c r="AN35" s="25">
        <f t="shared" si="153"/>
        <v>0</v>
      </c>
      <c r="AO35" s="25">
        <f t="shared" si="153"/>
        <v>0</v>
      </c>
      <c r="AP35" s="10">
        <f t="shared" si="153"/>
        <v>0</v>
      </c>
    </row>
    <row r="36" spans="2:42" x14ac:dyDescent="0.2">
      <c r="B36" s="66" t="s">
        <v>23</v>
      </c>
      <c r="C36" s="8"/>
      <c r="D36" s="8"/>
      <c r="E36" s="8"/>
      <c r="F36" s="34">
        <f>-IF(F35&gt;0,MIN(F35,SUM($E$28:F28)+SUM($E$32:E32)),0)</f>
        <v>0</v>
      </c>
      <c r="G36" s="34">
        <f>-IF(G35&gt;0,MIN(G35,SUM($E$28:G28)+SUM($E$32:F32)),0)</f>
        <v>0</v>
      </c>
      <c r="H36" s="34">
        <f>-IF(H35&gt;0,MIN(H35,SUM($E$28:H28)+SUM($E$32:G32)),0)</f>
        <v>0</v>
      </c>
      <c r="I36" s="34">
        <f>-IF(I35&gt;0,MIN(I35,SUM($E$28:I28)+SUM($E$32:H32)),0)</f>
        <v>0</v>
      </c>
      <c r="J36" s="34">
        <f>-IF(J35&gt;0,MIN(J35,SUM($E$28:J28)+SUM($E$32:I32)),0)</f>
        <v>0</v>
      </c>
      <c r="K36" s="34">
        <f>-IF(K35&gt;0,MIN(K35,SUM($E$28:K28)+SUM($E$32:J32)),0)</f>
        <v>0</v>
      </c>
      <c r="L36" s="34">
        <f>-IF(L35&gt;0,MIN(L35,SUM($E$28:L28)+SUM($E$32:K32)),0)</f>
        <v>0</v>
      </c>
      <c r="M36" s="34">
        <f>-IF(M35&gt;0,MIN(M35,SUM($E$28:M28)+SUM($E$32:L32)),0)</f>
        <v>0</v>
      </c>
      <c r="N36" s="34">
        <f>-IF(N35&gt;0,MIN(N35,SUM($E$28:N28)+SUM($E$32:M32)),0)</f>
        <v>0</v>
      </c>
      <c r="O36" s="34">
        <f>-IF(O35&gt;0,MIN(O35,SUM($E$28:O28)+SUM($E$32:N32)),0)</f>
        <v>0</v>
      </c>
      <c r="P36" s="34">
        <f>-IF(P35&gt;0,MIN(P35,SUM($E$28:P28)+SUM($E$32:O32)),0)</f>
        <v>0</v>
      </c>
      <c r="Q36" s="34">
        <f>-IF(Q35&gt;0,MIN(Q35,SUM($E$28:Q28)+SUM($E$32:P32)),0)</f>
        <v>0</v>
      </c>
      <c r="R36" s="34">
        <f>-IF(R35&gt;0,MIN(R35,SUM($E$28:R28)+SUM($E$32:Q32)),0)</f>
        <v>0</v>
      </c>
      <c r="S36" s="34">
        <f>-IF(S35&gt;0,MIN(S35,SUM($E$28:S28)+SUM($E$32:R32)),0)</f>
        <v>0</v>
      </c>
      <c r="T36" s="34">
        <f>-IF(T35&gt;0,MIN(T35,SUM($E$28:T28)+SUM($E$32:S32)),0)</f>
        <v>0</v>
      </c>
      <c r="U36" s="34">
        <f>-IF(U35&gt;0,MIN(U35,SUM($E$28:U28)+SUM($E$32:T32)),0)</f>
        <v>0</v>
      </c>
      <c r="V36" s="34">
        <f>-IF(V35&gt;0,MIN(V35,SUM($E$28:V28)+SUM($E$32:U32)),0)</f>
        <v>0</v>
      </c>
      <c r="W36" s="34">
        <f>-IF(W35&gt;0,MIN(W35,SUM($E$28:W28)+SUM($E$32:V32)),0)</f>
        <v>0</v>
      </c>
      <c r="X36" s="34">
        <f>-IF(X35&gt;0,MIN(X35,SUM($E$28:X28)+SUM($E$32:W32)),0)</f>
        <v>0</v>
      </c>
      <c r="Y36" s="34">
        <f>-IF(Y35&gt;0,MIN(Y35,SUM($E$28:Y28)+SUM($E$32:X32)),0)</f>
        <v>0</v>
      </c>
      <c r="Z36" s="34">
        <f>-IF(Z35&gt;0,MIN(Z35,SUM($E$28:Z28)+SUM($E$32:Y32)),0)</f>
        <v>0</v>
      </c>
      <c r="AA36" s="34">
        <f>-IF(AA35&gt;0,MIN(AA35,SUM($E$28:AA28)+SUM($E$32:Z32)),0)</f>
        <v>0</v>
      </c>
      <c r="AB36" s="34">
        <f>-IF(AB35&gt;0,MIN(AB35,SUM($E$28:AB28)+SUM($E$32:AA32)),0)</f>
        <v>0</v>
      </c>
      <c r="AC36" s="34">
        <f>-IF(AC35&gt;0,MIN(AC35,SUM($E$28:AC28)+SUM($E$32:AB32)),0)</f>
        <v>0</v>
      </c>
      <c r="AD36" s="34">
        <f>-IF(AD35&gt;0,MIN(AD35,SUM($E$28:AD28)+SUM($E$32:AC32)),0)</f>
        <v>0</v>
      </c>
      <c r="AE36" s="34">
        <f>-IF(AE35&gt;0,MIN(AE35,SUM($E$28:AE28)+SUM($E$32:AD32)),0)</f>
        <v>0</v>
      </c>
      <c r="AF36" s="34">
        <f>-IF(AF35&gt;0,MIN(AF35,SUM($E$28:AF28)+SUM($E$32:AE32)),0)</f>
        <v>0</v>
      </c>
      <c r="AG36" s="34">
        <f>-IF(AG35&gt;0,MIN(AG35,SUM($E$28:AG28)+SUM($E$32:AF32)),0)</f>
        <v>0</v>
      </c>
      <c r="AH36" s="34">
        <f>-IF(AH35&gt;0,MIN(AH35,SUM($E$28:AH28)+SUM($E$32:AG32)),0)</f>
        <v>0</v>
      </c>
      <c r="AI36" s="34">
        <f>-IF(AI35&gt;0,MIN(AI35,SUM($E$28:AI28)+SUM($E$32:AH32)),0)</f>
        <v>0</v>
      </c>
      <c r="AJ36" s="34">
        <f>-IF(AJ35&gt;0,MIN(AJ35,SUM($E$28:AJ28)+SUM($E$32:AI32)),0)</f>
        <v>0</v>
      </c>
      <c r="AK36" s="34">
        <f>-IF(AK35&gt;0,MIN(AK35,SUM($E$28:AK28)+SUM($E$32:AJ32)),0)</f>
        <v>0</v>
      </c>
      <c r="AL36" s="34">
        <f>-IF(AL35&gt;0,MIN(AL35,SUM($E$28:AL28)+SUM($E$32:AK32)),0)</f>
        <v>0</v>
      </c>
      <c r="AM36" s="34">
        <f>-IF(AM35&gt;0,MIN(AM35,SUM($E$28:AM28)+SUM($E$32:AL32)),0)</f>
        <v>-90926744.011893779</v>
      </c>
      <c r="AN36" s="34">
        <f>-IF(AN35&gt;0,MIN(AN35,SUM($E$28:AN28)+SUM($E$32:AM32)),0)</f>
        <v>0</v>
      </c>
      <c r="AO36" s="34">
        <f>-IF(AO35&gt;0,MIN(AO35,SUM($E$28:AO28)+SUM($E$32:AN32)),0)</f>
        <v>0</v>
      </c>
      <c r="AP36" s="38">
        <f>-IF(AP35&gt;0,MIN(AP35,SUM($E$28:AP28)+SUM($E$32:AO32)),0)</f>
        <v>0</v>
      </c>
    </row>
    <row r="37" spans="2:42" x14ac:dyDescent="0.2">
      <c r="B37" s="67" t="s">
        <v>24</v>
      </c>
      <c r="C37" s="12"/>
      <c r="D37" s="12"/>
      <c r="E37" s="12"/>
      <c r="F37" s="30">
        <f>SUM(F35:F36)</f>
        <v>0</v>
      </c>
      <c r="G37" s="30">
        <f t="shared" ref="G37:AO37" si="154">SUM(G35:G36)</f>
        <v>0</v>
      </c>
      <c r="H37" s="30">
        <f t="shared" si="154"/>
        <v>0</v>
      </c>
      <c r="I37" s="30">
        <f t="shared" si="154"/>
        <v>0</v>
      </c>
      <c r="J37" s="30">
        <f t="shared" si="154"/>
        <v>0</v>
      </c>
      <c r="K37" s="30">
        <f t="shared" si="154"/>
        <v>0</v>
      </c>
      <c r="L37" s="30">
        <f t="shared" si="154"/>
        <v>0</v>
      </c>
      <c r="M37" s="30">
        <f t="shared" si="154"/>
        <v>0</v>
      </c>
      <c r="N37" s="30">
        <f t="shared" si="154"/>
        <v>0</v>
      </c>
      <c r="O37" s="30">
        <f t="shared" si="154"/>
        <v>0</v>
      </c>
      <c r="P37" s="30">
        <f t="shared" si="154"/>
        <v>0</v>
      </c>
      <c r="Q37" s="30">
        <f t="shared" si="154"/>
        <v>0</v>
      </c>
      <c r="R37" s="30">
        <f t="shared" si="154"/>
        <v>0</v>
      </c>
      <c r="S37" s="30">
        <f t="shared" si="154"/>
        <v>0</v>
      </c>
      <c r="T37" s="30">
        <f t="shared" si="154"/>
        <v>0</v>
      </c>
      <c r="U37" s="30">
        <f t="shared" si="154"/>
        <v>0</v>
      </c>
      <c r="V37" s="30">
        <f t="shared" si="154"/>
        <v>0</v>
      </c>
      <c r="W37" s="30">
        <f t="shared" si="154"/>
        <v>0</v>
      </c>
      <c r="X37" s="30">
        <f t="shared" si="154"/>
        <v>0</v>
      </c>
      <c r="Y37" s="30">
        <f t="shared" si="154"/>
        <v>0</v>
      </c>
      <c r="Z37" s="30">
        <f t="shared" si="154"/>
        <v>0</v>
      </c>
      <c r="AA37" s="30">
        <f t="shared" si="154"/>
        <v>0</v>
      </c>
      <c r="AB37" s="30">
        <f t="shared" si="154"/>
        <v>0</v>
      </c>
      <c r="AC37" s="30">
        <f t="shared" si="154"/>
        <v>0</v>
      </c>
      <c r="AD37" s="30">
        <f t="shared" si="154"/>
        <v>0</v>
      </c>
      <c r="AE37" s="30">
        <f t="shared" si="154"/>
        <v>0</v>
      </c>
      <c r="AF37" s="30">
        <f t="shared" si="154"/>
        <v>0</v>
      </c>
      <c r="AG37" s="30">
        <f t="shared" si="154"/>
        <v>0</v>
      </c>
      <c r="AH37" s="30">
        <f t="shared" si="154"/>
        <v>0</v>
      </c>
      <c r="AI37" s="30">
        <f t="shared" si="154"/>
        <v>0</v>
      </c>
      <c r="AJ37" s="30">
        <f t="shared" si="154"/>
        <v>0</v>
      </c>
      <c r="AK37" s="30">
        <f t="shared" si="154"/>
        <v>0</v>
      </c>
      <c r="AL37" s="30">
        <f t="shared" si="154"/>
        <v>0</v>
      </c>
      <c r="AM37" s="30">
        <f t="shared" si="154"/>
        <v>109073255.98810622</v>
      </c>
      <c r="AN37" s="30">
        <f t="shared" si="154"/>
        <v>0</v>
      </c>
      <c r="AO37" s="30">
        <f t="shared" si="154"/>
        <v>0</v>
      </c>
      <c r="AP37" s="31">
        <f>SUM(AP35:AP36)</f>
        <v>0</v>
      </c>
    </row>
    <row r="38" spans="2:42" s="39" customFormat="1" x14ac:dyDescent="0.2"/>
    <row r="39" spans="2:42" x14ac:dyDescent="0.2">
      <c r="B39" s="5" t="s">
        <v>25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2:42" x14ac:dyDescent="0.2">
      <c r="B40" s="66"/>
      <c r="C40" s="8"/>
      <c r="D40" s="8"/>
      <c r="E40" s="8"/>
      <c r="F40" s="34">
        <f t="shared" ref="F40:AP40" si="155">-F16+F35</f>
        <v>-38583116.316932246</v>
      </c>
      <c r="G40" s="34">
        <f t="shared" si="155"/>
        <v>-556754.03975328407</v>
      </c>
      <c r="H40" s="34">
        <f t="shared" si="155"/>
        <v>-752859.87005342136</v>
      </c>
      <c r="I40" s="34">
        <f t="shared" si="155"/>
        <v>-1006085.6225724275</v>
      </c>
      <c r="J40" s="34">
        <f t="shared" si="155"/>
        <v>-1437960.3658903728</v>
      </c>
      <c r="K40" s="34">
        <f t="shared" si="155"/>
        <v>-2078951.3527433104</v>
      </c>
      <c r="L40" s="34">
        <f t="shared" si="155"/>
        <v>-2857418.891970213</v>
      </c>
      <c r="M40" s="34">
        <f t="shared" si="155"/>
        <v>-3895634.5417434718</v>
      </c>
      <c r="N40" s="34">
        <f t="shared" si="155"/>
        <v>-4974767.2969164597</v>
      </c>
      <c r="O40" s="34">
        <f t="shared" si="155"/>
        <v>-5465469.2270140527</v>
      </c>
      <c r="P40" s="34">
        <f t="shared" si="155"/>
        <v>-4999815.1339631127</v>
      </c>
      <c r="Q40" s="34">
        <f t="shared" si="155"/>
        <v>-3872711.9879777404</v>
      </c>
      <c r="R40" s="34">
        <f t="shared" si="155"/>
        <v>-2635944.5874508815</v>
      </c>
      <c r="S40" s="34">
        <f t="shared" si="155"/>
        <v>-1722573.5664923852</v>
      </c>
      <c r="T40" s="34">
        <f t="shared" si="155"/>
        <v>-1226722.9523915881</v>
      </c>
      <c r="U40" s="34">
        <f t="shared" si="155"/>
        <v>-988134.79171972128</v>
      </c>
      <c r="V40" s="34">
        <f t="shared" si="155"/>
        <v>-8365414.3264347035</v>
      </c>
      <c r="W40" s="34">
        <f t="shared" si="155"/>
        <v>-8279948.0950452294</v>
      </c>
      <c r="X40" s="34">
        <f t="shared" si="155"/>
        <v>-1023531.3622665612</v>
      </c>
      <c r="Y40" s="34">
        <f t="shared" si="155"/>
        <v>-2912607.3241015412</v>
      </c>
      <c r="Z40" s="34">
        <f t="shared" si="155"/>
        <v>-7156116.4633225128</v>
      </c>
      <c r="AA40" s="34">
        <f t="shared" si="155"/>
        <v>-12960754.842252014</v>
      </c>
      <c r="AB40" s="34">
        <f t="shared" si="155"/>
        <v>-12783138.0795811</v>
      </c>
      <c r="AC40" s="34">
        <f t="shared" si="155"/>
        <v>-10592571.03572312</v>
      </c>
      <c r="AD40" s="34">
        <f t="shared" si="155"/>
        <v>-6096344.6651776545</v>
      </c>
      <c r="AE40" s="34">
        <f t="shared" si="155"/>
        <v>-35148.207469150591</v>
      </c>
      <c r="AF40" s="34">
        <f t="shared" si="155"/>
        <v>-32344.144075815944</v>
      </c>
      <c r="AG40" s="34">
        <f t="shared" si="155"/>
        <v>-28950.248440310479</v>
      </c>
      <c r="AH40" s="34">
        <f t="shared" si="155"/>
        <v>0</v>
      </c>
      <c r="AI40" s="34">
        <f t="shared" si="155"/>
        <v>0</v>
      </c>
      <c r="AJ40" s="34">
        <f t="shared" si="155"/>
        <v>0</v>
      </c>
      <c r="AK40" s="34">
        <f t="shared" si="155"/>
        <v>0</v>
      </c>
      <c r="AL40" s="34">
        <f t="shared" si="155"/>
        <v>0</v>
      </c>
      <c r="AM40" s="34">
        <f t="shared" si="155"/>
        <v>200000000</v>
      </c>
      <c r="AN40" s="34">
        <f t="shared" si="155"/>
        <v>0</v>
      </c>
      <c r="AO40" s="34">
        <f t="shared" si="155"/>
        <v>0</v>
      </c>
      <c r="AP40" s="35">
        <f t="shared" si="155"/>
        <v>0</v>
      </c>
    </row>
    <row r="41" spans="2:42" x14ac:dyDescent="0.2">
      <c r="B41" s="66" t="s">
        <v>26</v>
      </c>
      <c r="C41" s="32">
        <f>IFERROR(XIRR($F$40:$AP$40,$F$15:$AP$15),"-")</f>
        <v>0.18506330847740174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2"/>
    </row>
    <row r="42" spans="2:42" x14ac:dyDescent="0.2">
      <c r="B42" s="66" t="s">
        <v>35</v>
      </c>
      <c r="C42" s="36">
        <f>SUMIF($F$40:$AP$40,"&gt;0")/-SUMIF($F$40:$AP$40,"&lt;0")</f>
        <v>1.3575724330848231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2"/>
    </row>
    <row r="43" spans="2:42" x14ac:dyDescent="0.2">
      <c r="B43" s="67" t="s">
        <v>27</v>
      </c>
      <c r="C43" s="37">
        <f>SUM($F$40:$AP$40)</f>
        <v>52678210.66052562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4"/>
    </row>
    <row r="44" spans="2:42" s="39" customFormat="1" x14ac:dyDescent="0.2"/>
    <row r="45" spans="2:42" x14ac:dyDescent="0.2">
      <c r="B45" s="5" t="s">
        <v>28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2:42" x14ac:dyDescent="0.2">
      <c r="B46" s="66"/>
      <c r="C46" s="8"/>
      <c r="D46" s="8"/>
      <c r="E46" s="8"/>
      <c r="F46" s="34">
        <f t="shared" ref="F46:AP46" si="156">-F22+F37</f>
        <v>-38583116.316932246</v>
      </c>
      <c r="G46" s="34">
        <f t="shared" si="156"/>
        <v>-556754.03975328407</v>
      </c>
      <c r="H46" s="34">
        <f t="shared" si="156"/>
        <v>-752859.87005342136</v>
      </c>
      <c r="I46" s="34">
        <f t="shared" si="156"/>
        <v>-1006085.6225724275</v>
      </c>
      <c r="J46" s="34">
        <f t="shared" si="156"/>
        <v>-1437960.3658903728</v>
      </c>
      <c r="K46" s="34">
        <f t="shared" si="156"/>
        <v>-2078951.3527433104</v>
      </c>
      <c r="L46" s="34">
        <f t="shared" si="156"/>
        <v>-2857418.891970213</v>
      </c>
      <c r="M46" s="34">
        <f t="shared" si="156"/>
        <v>-3895634.5417434718</v>
      </c>
      <c r="N46" s="34">
        <f t="shared" si="156"/>
        <v>-4974767.2969164597</v>
      </c>
      <c r="O46" s="34">
        <f t="shared" si="156"/>
        <v>-4474285.7399883056</v>
      </c>
      <c r="P46" s="34">
        <f t="shared" si="156"/>
        <v>0</v>
      </c>
      <c r="Q46" s="34">
        <f t="shared" si="156"/>
        <v>0</v>
      </c>
      <c r="R46" s="34">
        <f t="shared" si="156"/>
        <v>0</v>
      </c>
      <c r="S46" s="34">
        <f t="shared" si="156"/>
        <v>0</v>
      </c>
      <c r="T46" s="34">
        <f t="shared" si="156"/>
        <v>0</v>
      </c>
      <c r="U46" s="34">
        <f t="shared" si="156"/>
        <v>0</v>
      </c>
      <c r="V46" s="34">
        <f t="shared" si="156"/>
        <v>0</v>
      </c>
      <c r="W46" s="34">
        <f t="shared" si="156"/>
        <v>0</v>
      </c>
      <c r="X46" s="34">
        <f t="shared" si="156"/>
        <v>0</v>
      </c>
      <c r="Y46" s="34">
        <f t="shared" si="156"/>
        <v>0</v>
      </c>
      <c r="Z46" s="34">
        <f t="shared" si="156"/>
        <v>0</v>
      </c>
      <c r="AA46" s="34">
        <f t="shared" si="156"/>
        <v>0</v>
      </c>
      <c r="AB46" s="34">
        <f t="shared" si="156"/>
        <v>0</v>
      </c>
      <c r="AC46" s="34">
        <f t="shared" si="156"/>
        <v>0</v>
      </c>
      <c r="AD46" s="34">
        <f t="shared" si="156"/>
        <v>0</v>
      </c>
      <c r="AE46" s="34">
        <f t="shared" si="156"/>
        <v>0</v>
      </c>
      <c r="AF46" s="34">
        <f t="shared" si="156"/>
        <v>0</v>
      </c>
      <c r="AG46" s="34">
        <f t="shared" si="156"/>
        <v>0</v>
      </c>
      <c r="AH46" s="34">
        <f t="shared" si="156"/>
        <v>0</v>
      </c>
      <c r="AI46" s="34">
        <f t="shared" si="156"/>
        <v>0</v>
      </c>
      <c r="AJ46" s="34">
        <f t="shared" si="156"/>
        <v>0</v>
      </c>
      <c r="AK46" s="34">
        <f t="shared" si="156"/>
        <v>0</v>
      </c>
      <c r="AL46" s="34">
        <f t="shared" si="156"/>
        <v>0</v>
      </c>
      <c r="AM46" s="34">
        <f t="shared" si="156"/>
        <v>109073255.98810622</v>
      </c>
      <c r="AN46" s="34">
        <f t="shared" si="156"/>
        <v>0</v>
      </c>
      <c r="AO46" s="34">
        <f t="shared" si="156"/>
        <v>0</v>
      </c>
      <c r="AP46" s="35">
        <f t="shared" si="156"/>
        <v>0</v>
      </c>
    </row>
    <row r="47" spans="2:42" x14ac:dyDescent="0.2">
      <c r="B47" s="66" t="s">
        <v>26</v>
      </c>
      <c r="C47" s="32">
        <f>IFERROR(XIRR($F$46:$AP$46,$F$15:$AP$15),"-")</f>
        <v>0.25751002430915837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2"/>
    </row>
    <row r="48" spans="2:42" x14ac:dyDescent="0.2">
      <c r="B48" s="66" t="s">
        <v>35</v>
      </c>
      <c r="C48" s="36">
        <f>SUMIF($F$46:$AP$46,"&gt;0")/-SUMIF($F$46:$AP$46,"&lt;0")</f>
        <v>1.7993591773456736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2"/>
    </row>
    <row r="49" spans="2:42" x14ac:dyDescent="0.2">
      <c r="B49" s="67" t="s">
        <v>27</v>
      </c>
      <c r="C49" s="37">
        <f>SUM($F$46:$AP$46)</f>
        <v>48455421.949542709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4"/>
    </row>
    <row r="50" spans="2:42" s="39" customFormat="1" x14ac:dyDescent="0.2"/>
    <row r="51" spans="2:42" s="39" customFormat="1" x14ac:dyDescent="0.2"/>
    <row r="52" spans="2:42" s="39" customFormat="1" x14ac:dyDescent="0.2"/>
    <row r="53" spans="2:42" s="39" customFormat="1" x14ac:dyDescent="0.2"/>
    <row r="54" spans="2:42" s="39" customFormat="1" x14ac:dyDescent="0.2"/>
    <row r="55" spans="2:42" s="39" customFormat="1" x14ac:dyDescent="0.2"/>
    <row r="56" spans="2:42" s="39" customFormat="1" x14ac:dyDescent="0.2"/>
    <row r="57" spans="2:42" s="39" customFormat="1" x14ac:dyDescent="0.2"/>
    <row r="58" spans="2:42" s="39" customFormat="1" x14ac:dyDescent="0.2"/>
    <row r="59" spans="2:42" s="39" customFormat="1" x14ac:dyDescent="0.2"/>
    <row r="60" spans="2:42" s="39" customFormat="1" x14ac:dyDescent="0.2"/>
    <row r="61" spans="2:42" s="39" customFormat="1" x14ac:dyDescent="0.2"/>
    <row r="62" spans="2:42" s="39" customFormat="1" x14ac:dyDescent="0.2"/>
    <row r="63" spans="2:42" s="39" customFormat="1" x14ac:dyDescent="0.2"/>
    <row r="64" spans="2:42" s="39" customFormat="1" x14ac:dyDescent="0.2"/>
    <row r="65" s="39" customFormat="1" x14ac:dyDescent="0.2"/>
    <row r="66" x14ac:dyDescent="0.2"/>
    <row r="67" x14ac:dyDescent="0.2"/>
    <row r="68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Construction Draw</vt:lpstr>
    </vt:vector>
  </TitlesOfParts>
  <Company>MapleTree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ANDREWS</dc:creator>
  <cp:lastModifiedBy>CKA</cp:lastModifiedBy>
  <dcterms:created xsi:type="dcterms:W3CDTF">2020-03-28T22:07:49Z</dcterms:created>
  <dcterms:modified xsi:type="dcterms:W3CDTF">2020-04-02T22:16:52Z</dcterms:modified>
</cp:coreProperties>
</file>